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PACIFIC" sheetId="1" r:id="rId1"/>
  </sheets>
  <definedNames>
    <definedName name="\c">'PACIFIC'!$AC$13</definedName>
    <definedName name="\d">'PACIFIC'!$AC$8</definedName>
    <definedName name="\e">'PACIFIC'!$D$1</definedName>
    <definedName name="\q">'PACIFIC'!$AC$1</definedName>
    <definedName name="\s">'PACIFIC'!$AC$11</definedName>
    <definedName name="\w">'PACIFIC'!$AC$4</definedName>
    <definedName name="_Fill" hidden="1">'PACIFIC'!$C$7:$E$7</definedName>
    <definedName name="_Regression_Int" localSheetId="0" hidden="1">1</definedName>
    <definedName name="ENTIRE">'PACIFIC'!$A$1:$BO$159</definedName>
    <definedName name="MAC">'PACIFIC'!$AD$20:$IV$8181</definedName>
    <definedName name="_xlnm.Print_Area" localSheetId="0">'PACIFIC'!$K$119:$P$159</definedName>
    <definedName name="Print_Area_MI" localSheetId="0">'PACIFIC'!$K$119:$P$159</definedName>
    <definedName name="TAB4">'PACIFIC'!$A$119:$P$160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<sst xmlns="http://schemas.openxmlformats.org/spreadsheetml/2006/main" count="240" uniqueCount="143">
  <si>
    <t>TABLE 1</t>
  </si>
  <si>
    <t>/re~</t>
  </si>
  <si>
    <t xml:space="preserve">      Pacific Fishery Company</t>
  </si>
  <si>
    <t xml:space="preserve">    Schedule of Capital Expenditures</t>
  </si>
  <si>
    <t xml:space="preserve">              1986-1988</t>
  </si>
  <si>
    <t>1/2/3/4/</t>
  </si>
  <si>
    <t xml:space="preserve">            ($000s in 1986 prices)</t>
  </si>
  <si>
    <t>Total</t>
  </si>
  <si>
    <t>1986</t>
  </si>
  <si>
    <t>1987</t>
  </si>
  <si>
    <t>1978</t>
  </si>
  <si>
    <t>Vessels</t>
  </si>
  <si>
    <t>-------</t>
  </si>
  <si>
    <t xml:space="preserve">  Tuna</t>
  </si>
  <si>
    <t xml:space="preserve">  Sardine/Herring</t>
  </si>
  <si>
    <t xml:space="preserve"> </t>
  </si>
  <si>
    <t xml:space="preserve">  Nets</t>
  </si>
  <si>
    <t xml:space="preserve">  Tuna Vessel Survey</t>
  </si>
  <si>
    <t xml:space="preserve">    Total Vessels</t>
  </si>
  <si>
    <t>Contingencies</t>
  </si>
  <si>
    <t xml:space="preserve">  Tuna Vessels and Equipment</t>
  </si>
  <si>
    <t xml:space="preserve">  Sardine Vessels and Equipment</t>
  </si>
  <si>
    <t xml:space="preserve">    Total Contingencies</t>
  </si>
  <si>
    <t>Escalation</t>
  </si>
  <si>
    <t>t</t>
  </si>
  <si>
    <t xml:space="preserve">    Total Escalation</t>
  </si>
  <si>
    <t>Total Fishing Fleet</t>
  </si>
  <si>
    <t xml:space="preserve">  and Equipment</t>
  </si>
  <si>
    <t>Land</t>
  </si>
  <si>
    <t>Building and Civil Works</t>
  </si>
  <si>
    <t>Machinery and Equipment</t>
  </si>
  <si>
    <t>Installation</t>
  </si>
  <si>
    <t>Import Duties</t>
  </si>
  <si>
    <t>Landing Costs</t>
  </si>
  <si>
    <t xml:space="preserve">  Civil Works</t>
  </si>
  <si>
    <t xml:space="preserve">  Machinery and Equipment</t>
  </si>
  <si>
    <t xml:space="preserve">    Total</t>
  </si>
  <si>
    <t xml:space="preserve">  Plant and Equipment</t>
  </si>
  <si>
    <t>Total Plant and Equipment</t>
  </si>
  <si>
    <t>Design Engineering and</t>
  </si>
  <si>
    <t xml:space="preserve">  Supervision</t>
  </si>
  <si>
    <t>Total Fixed Assets</t>
  </si>
  <si>
    <t>Other Investments</t>
  </si>
  <si>
    <t>Initial Working Capital</t>
  </si>
  <si>
    <t>Interest During Construction</t>
  </si>
  <si>
    <t>Total Project Cost</t>
  </si>
  <si>
    <t>1/  Capital Expenditures in 1989 projected nil.</t>
  </si>
  <si>
    <t>79 projected nil.</t>
  </si>
  <si>
    <t>2/  Annual Capital Expenditures in 1990-1993 projected $800,000.</t>
  </si>
  <si>
    <t>3/  Annual Capital Expenditures in 1984-1990 porjected $1,335,000.</t>
  </si>
  <si>
    <t xml:space="preserve">4/  Projected residual salvage value of the fixed assets in 2001 was estimated at </t>
  </si>
  <si>
    <t xml:space="preserve">    $27.75 million.</t>
  </si>
  <si>
    <t>|::</t>
  </si>
  <si>
    <t>TABLE 2</t>
  </si>
  <si>
    <t>Pacific Fishery Company</t>
  </si>
  <si>
    <t xml:space="preserve">  </t>
  </si>
  <si>
    <t>Projected Statements of Income</t>
  </si>
  <si>
    <t xml:space="preserve">      ($000's)</t>
  </si>
  <si>
    <t>Revenue</t>
  </si>
  <si>
    <t>------</t>
  </si>
  <si>
    <t xml:space="preserve">  Sales</t>
  </si>
  <si>
    <t xml:space="preserve">  Export Incentives</t>
  </si>
  <si>
    <t xml:space="preserve">    Total Revenue</t>
  </si>
  <si>
    <t>Cost of Sales</t>
  </si>
  <si>
    <t xml:space="preserve">  Fishing</t>
  </si>
  <si>
    <t xml:space="preserve">  Processing</t>
  </si>
  <si>
    <t xml:space="preserve">  Depreciation</t>
  </si>
  <si>
    <t xml:space="preserve">    Total Cost of Sales</t>
  </si>
  <si>
    <t>Gross Income</t>
  </si>
  <si>
    <t>Operating Expenses</t>
  </si>
  <si>
    <t xml:space="preserve">  Administrative</t>
  </si>
  <si>
    <t xml:space="preserve">   and Selling</t>
  </si>
  <si>
    <t xml:space="preserve">  Sales Tax</t>
  </si>
  <si>
    <t xml:space="preserve">  Depreciation &amp;</t>
  </si>
  <si>
    <t xml:space="preserve">   Amortizations</t>
  </si>
  <si>
    <t xml:space="preserve">  Technical</t>
  </si>
  <si>
    <t xml:space="preserve">   Assistance Fees</t>
  </si>
  <si>
    <t xml:space="preserve">    Total Operating</t>
  </si>
  <si>
    <t xml:space="preserve">     Expenses</t>
  </si>
  <si>
    <t>Other Expenses</t>
  </si>
  <si>
    <t xml:space="preserve">  Interest</t>
  </si>
  <si>
    <t xml:space="preserve">  Amort. Interest</t>
  </si>
  <si>
    <t xml:space="preserve">   during Construction</t>
  </si>
  <si>
    <t xml:space="preserve">    Total Other Expenses</t>
  </si>
  <si>
    <t>Other Income</t>
  </si>
  <si>
    <t>Income Before Taxes</t>
  </si>
  <si>
    <t>Taxes on Income</t>
  </si>
  <si>
    <t>Workers' Participation</t>
  </si>
  <si>
    <t>Net Income</t>
  </si>
  <si>
    <t>TABLE 3</t>
  </si>
  <si>
    <t>Projected Balance Sheet as of December 31</t>
  </si>
  <si>
    <t xml:space="preserve">           ($000's)</t>
  </si>
  <si>
    <t xml:space="preserve">    ASSETS</t>
  </si>
  <si>
    <t>1977</t>
  </si>
  <si>
    <t>1979</t>
  </si>
  <si>
    <t>1980</t>
  </si>
  <si>
    <t>1981</t>
  </si>
  <si>
    <t>1982</t>
  </si>
  <si>
    <t>1983</t>
  </si>
  <si>
    <t>1984</t>
  </si>
  <si>
    <t>1985</t>
  </si>
  <si>
    <t>1988</t>
  </si>
  <si>
    <t>1989</t>
  </si>
  <si>
    <t>1990</t>
  </si>
  <si>
    <t>1991</t>
  </si>
  <si>
    <t>Current Assets</t>
  </si>
  <si>
    <t xml:space="preserve">  Cash, Marketable</t>
  </si>
  <si>
    <t xml:space="preserve">  Securities, Etc.</t>
  </si>
  <si>
    <t xml:space="preserve">  Other</t>
  </si>
  <si>
    <t xml:space="preserve">    Total Current Assets</t>
  </si>
  <si>
    <t>Fixed Assets</t>
  </si>
  <si>
    <t xml:space="preserve">  Gross Fixed Assets</t>
  </si>
  <si>
    <t xml:space="preserve">  Less:  Acc. Dep.</t>
  </si>
  <si>
    <t xml:space="preserve">  Net Fixed Assets</t>
  </si>
  <si>
    <t>Other Assets</t>
  </si>
  <si>
    <t xml:space="preserve">  Gross Other Assets</t>
  </si>
  <si>
    <t xml:space="preserve">    Net Other Assets</t>
  </si>
  <si>
    <t>Total Assets</t>
  </si>
  <si>
    <t xml:space="preserve">    LIABILITIES</t>
  </si>
  <si>
    <t>Current Liabilities</t>
  </si>
  <si>
    <t>Long-Term Debt</t>
  </si>
  <si>
    <t>-</t>
  </si>
  <si>
    <t>Other Liabilities</t>
  </si>
  <si>
    <t>Total Liabilities</t>
  </si>
  <si>
    <t xml:space="preserve">     EQUITY</t>
  </si>
  <si>
    <t>Common Stock</t>
  </si>
  <si>
    <t>Retained Earnings</t>
  </si>
  <si>
    <t>Total Equity</t>
  </si>
  <si>
    <t xml:space="preserve">  and Equity</t>
  </si>
  <si>
    <t>CASH OUTFLOWS</t>
  </si>
  <si>
    <t>CASH INFLOWS</t>
  </si>
  <si>
    <t>NET CASH FLOWS</t>
  </si>
  <si>
    <t>NPV</t>
  </si>
  <si>
    <t>IRR</t>
  </si>
  <si>
    <t>DISCOUNT RATE</t>
  </si>
  <si>
    <t>URANIUM OPEN PIT PROJECT</t>
  </si>
  <si>
    <t>YEAR</t>
  </si>
  <si>
    <t>NET CF</t>
  </si>
  <si>
    <t>FUTURE</t>
  </si>
  <si>
    <t>VALUE</t>
  </si>
  <si>
    <t>MODIFIED</t>
  </si>
  <si>
    <t>CASH FLOW</t>
  </si>
  <si>
    <t>MIRR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</si>
</sst>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  <numFmt numFmtId="166" formatCode="0.0%"/>
    <numFmt numFmtId="167" formatCode="0_);\(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37" fontId="0" fillId="0" borderId="0" xfId="0" applyAlignment="1">
      <alignment/>
    </xf>
    <xf numFmtId="37" fontId="0" fillId="0" borderId="0" xfId="0" applyFont="1" applyAlignment="1" applyProtection="1">
      <alignment horizontal="center"/>
      <protection/>
    </xf>
    <xf numFmtId="37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167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7" fontId="0" fillId="0" borderId="0" xfId="0" applyFont="1" applyAlignment="1">
      <alignment horizontal="right"/>
    </xf>
    <xf numFmtId="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66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O278"/>
  <sheetViews>
    <sheetView showGridLines="0" tabSelected="1" workbookViewId="0" topLeftCell="A171">
      <selection activeCell="A117" sqref="A117"/>
    </sheetView>
  </sheetViews>
  <sheetFormatPr defaultColWidth="11.625" defaultRowHeight="12.75"/>
  <cols>
    <col min="1" max="1" width="30.625" style="2" customWidth="1"/>
    <col min="2" max="16384" width="11.625" style="2" customWidth="1"/>
  </cols>
  <sheetData>
    <row r="1" spans="1:4" ht="12">
      <c r="A1" s="1" t="s">
        <v>0</v>
      </c>
      <c r="D1" s="3" t="s">
        <v>1</v>
      </c>
    </row>
    <row r="2" ht="12">
      <c r="A2" s="4" t="s">
        <v>2</v>
      </c>
    </row>
    <row r="3" ht="12">
      <c r="A3" s="4" t="s">
        <v>3</v>
      </c>
    </row>
    <row r="4" spans="1:2" ht="12">
      <c r="A4" s="4" t="s">
        <v>4</v>
      </c>
      <c r="B4" s="4" t="s">
        <v>5</v>
      </c>
    </row>
    <row r="5" ht="12">
      <c r="A5" s="4" t="s">
        <v>6</v>
      </c>
    </row>
    <row r="6" ht="12">
      <c r="BA6" s="5">
        <v>0.5</v>
      </c>
    </row>
    <row r="7" spans="3:56" ht="12">
      <c r="C7" s="6">
        <v>1986</v>
      </c>
      <c r="D7" s="6">
        <v>1987</v>
      </c>
      <c r="E7" s="6">
        <v>1988</v>
      </c>
      <c r="F7" s="7" t="s">
        <v>7</v>
      </c>
      <c r="BA7" s="7" t="s">
        <v>8</v>
      </c>
      <c r="BB7" s="7" t="s">
        <v>9</v>
      </c>
      <c r="BC7" s="7" t="s">
        <v>10</v>
      </c>
      <c r="BD7" s="7" t="s">
        <v>7</v>
      </c>
    </row>
    <row r="8" spans="1:56" ht="12">
      <c r="A8" s="4" t="s">
        <v>11</v>
      </c>
      <c r="C8" s="7" t="s">
        <v>12</v>
      </c>
      <c r="D8" s="7" t="s">
        <v>12</v>
      </c>
      <c r="E8" s="7" t="s">
        <v>12</v>
      </c>
      <c r="F8" s="7" t="s">
        <v>12</v>
      </c>
      <c r="BA8" s="7" t="s">
        <v>12</v>
      </c>
      <c r="BB8" s="7" t="s">
        <v>12</v>
      </c>
      <c r="BC8" s="7" t="s">
        <v>12</v>
      </c>
      <c r="BD8" s="7" t="s">
        <v>12</v>
      </c>
    </row>
    <row r="9" spans="1:56" ht="12">
      <c r="A9" s="4" t="s">
        <v>13</v>
      </c>
      <c r="C9" s="5">
        <f aca="true" t="shared" si="0" ref="C9:E12">$BA$6*BA9</f>
        <v>34026.5</v>
      </c>
      <c r="D9" s="5">
        <f t="shared" si="0"/>
        <v>0</v>
      </c>
      <c r="E9" s="5">
        <f t="shared" si="0"/>
        <v>0</v>
      </c>
      <c r="F9" s="5">
        <f>SUM(C9:E9)</f>
        <v>34026.5</v>
      </c>
      <c r="BA9" s="5">
        <v>68053</v>
      </c>
      <c r="BD9" s="5">
        <f>SUM(BA9:BC9)</f>
        <v>68053</v>
      </c>
    </row>
    <row r="10" spans="1:56" ht="12">
      <c r="A10" s="4" t="s">
        <v>14</v>
      </c>
      <c r="B10" s="4" t="s">
        <v>15</v>
      </c>
      <c r="C10" s="5">
        <f t="shared" si="0"/>
        <v>0</v>
      </c>
      <c r="D10" s="5">
        <f t="shared" si="0"/>
        <v>7910</v>
      </c>
      <c r="E10" s="5">
        <f t="shared" si="0"/>
        <v>7910</v>
      </c>
      <c r="F10" s="5">
        <f>SUM(C10:E10)</f>
        <v>15820</v>
      </c>
      <c r="BB10" s="5">
        <v>15820</v>
      </c>
      <c r="BC10" s="5">
        <v>15820</v>
      </c>
      <c r="BD10" s="5">
        <f>SUM(BA10:BC10)</f>
        <v>31640</v>
      </c>
    </row>
    <row r="11" spans="1:56" ht="12">
      <c r="A11" s="4" t="s">
        <v>16</v>
      </c>
      <c r="C11" s="5">
        <f t="shared" si="0"/>
        <v>2000</v>
      </c>
      <c r="D11" s="5">
        <f t="shared" si="0"/>
        <v>0</v>
      </c>
      <c r="E11" s="5">
        <f t="shared" si="0"/>
        <v>1142.5</v>
      </c>
      <c r="F11" s="5">
        <f>SUM(C11:E11)</f>
        <v>3142.5</v>
      </c>
      <c r="BA11" s="5">
        <v>4000</v>
      </c>
      <c r="BC11" s="5">
        <v>2285</v>
      </c>
      <c r="BD11" s="5">
        <f>SUM(BA11:BC11)</f>
        <v>6285</v>
      </c>
    </row>
    <row r="12" spans="1:56" ht="12">
      <c r="A12" s="4" t="s">
        <v>17</v>
      </c>
      <c r="B12" s="4" t="s">
        <v>15</v>
      </c>
      <c r="C12" s="5">
        <f t="shared" si="0"/>
        <v>65</v>
      </c>
      <c r="D12" s="5">
        <f t="shared" si="0"/>
        <v>0</v>
      </c>
      <c r="E12" s="5">
        <f t="shared" si="0"/>
        <v>0</v>
      </c>
      <c r="F12" s="5">
        <f>SUM(C12:E12)</f>
        <v>65</v>
      </c>
      <c r="BA12" s="5">
        <v>130</v>
      </c>
      <c r="BD12" s="5">
        <f>SUM(BA12:BC12)</f>
        <v>130</v>
      </c>
    </row>
    <row r="13" spans="1:56" ht="12">
      <c r="A13" s="4" t="s">
        <v>18</v>
      </c>
      <c r="C13" s="5">
        <f>SUM(C9:C12)</f>
        <v>36091.5</v>
      </c>
      <c r="D13" s="5">
        <f>SUM(D9:D12)</f>
        <v>7910</v>
      </c>
      <c r="E13" s="5">
        <f>SUM(E9:E12)</f>
        <v>9052.5</v>
      </c>
      <c r="F13" s="5">
        <f>SUM(F9:F12)</f>
        <v>53054</v>
      </c>
      <c r="BA13" s="5">
        <f>SUM(BA9:BA12)</f>
        <v>72183</v>
      </c>
      <c r="BB13" s="5">
        <f>SUM(BB9:BB12)</f>
        <v>15820</v>
      </c>
      <c r="BC13" s="5">
        <v>18105</v>
      </c>
      <c r="BD13" s="5">
        <f>SUM(BA13:BC13)</f>
        <v>106108</v>
      </c>
    </row>
    <row r="15" spans="1:55" ht="12">
      <c r="A15" s="4" t="s">
        <v>19</v>
      </c>
      <c r="BA15" s="4" t="s">
        <v>15</v>
      </c>
      <c r="BB15" s="4" t="s">
        <v>15</v>
      </c>
      <c r="BC15" s="4" t="s">
        <v>15</v>
      </c>
    </row>
    <row r="16" spans="1:56" ht="12">
      <c r="A16" s="4" t="s">
        <v>20</v>
      </c>
      <c r="C16" s="5">
        <f aca="true" t="shared" si="1" ref="C16:E17">$BA$6*BA16</f>
        <v>1850</v>
      </c>
      <c r="D16" s="5">
        <f t="shared" si="1"/>
        <v>0</v>
      </c>
      <c r="E16" s="5">
        <f t="shared" si="1"/>
        <v>0</v>
      </c>
      <c r="F16" s="5">
        <f>SUM(C16:E16)</f>
        <v>1850</v>
      </c>
      <c r="BA16" s="5">
        <v>3700</v>
      </c>
      <c r="BB16" s="5">
        <v>0</v>
      </c>
      <c r="BC16" s="5">
        <v>0</v>
      </c>
      <c r="BD16" s="5">
        <f>SUM(BA16:BC16)</f>
        <v>3700</v>
      </c>
    </row>
    <row r="17" spans="1:56" ht="12">
      <c r="A17" s="4" t="s">
        <v>21</v>
      </c>
      <c r="C17" s="5">
        <f t="shared" si="1"/>
        <v>0</v>
      </c>
      <c r="D17" s="5">
        <f t="shared" si="1"/>
        <v>275</v>
      </c>
      <c r="E17" s="5">
        <f t="shared" si="1"/>
        <v>275</v>
      </c>
      <c r="F17" s="5">
        <f>SUM(C17:E17)</f>
        <v>550</v>
      </c>
      <c r="BB17" s="5">
        <v>550</v>
      </c>
      <c r="BC17" s="5">
        <v>550</v>
      </c>
      <c r="BD17" s="5">
        <f>SUM(BA17:BC17)</f>
        <v>1100</v>
      </c>
    </row>
    <row r="18" spans="1:56" ht="12">
      <c r="A18" s="4" t="s">
        <v>22</v>
      </c>
      <c r="C18" s="5">
        <f>SUM(C16:C17)</f>
        <v>1850</v>
      </c>
      <c r="D18" s="5">
        <f>SUM(D16:D17)</f>
        <v>275</v>
      </c>
      <c r="E18" s="5">
        <f>SUM(E16:E17)</f>
        <v>275</v>
      </c>
      <c r="F18" s="5">
        <f>SUM(C18:E18)</f>
        <v>2400</v>
      </c>
      <c r="BA18" s="5">
        <f>SUM(BA16:BA17)</f>
        <v>3700</v>
      </c>
      <c r="BB18" s="5">
        <f>SUM(BB16:BB17)</f>
        <v>550</v>
      </c>
      <c r="BC18" s="5">
        <f>SUM(BC16:BC17)</f>
        <v>550</v>
      </c>
      <c r="BD18" s="5">
        <f>SUM(BA18:BC18)</f>
        <v>4800</v>
      </c>
    </row>
    <row r="20" ht="12">
      <c r="A20" s="4" t="s">
        <v>23</v>
      </c>
    </row>
    <row r="21" spans="1:56" ht="12">
      <c r="A21" s="4" t="s">
        <v>20</v>
      </c>
      <c r="C21" s="5">
        <f aca="true" t="shared" si="2" ref="C21:E22">$BA$6*BA21</f>
        <v>1750</v>
      </c>
      <c r="D21" s="5">
        <f t="shared" si="2"/>
        <v>0</v>
      </c>
      <c r="E21" s="5">
        <f t="shared" si="2"/>
        <v>0</v>
      </c>
      <c r="F21" s="5">
        <f>SUM(C21:E21)</f>
        <v>1750</v>
      </c>
      <c r="BA21" s="5">
        <v>3500</v>
      </c>
      <c r="BB21" s="5">
        <v>0</v>
      </c>
      <c r="BC21" s="5">
        <v>0</v>
      </c>
      <c r="BD21" s="5">
        <f>SUM(BA21:BC21)</f>
        <v>3500</v>
      </c>
    </row>
    <row r="22" spans="1:56" ht="12">
      <c r="A22" s="4" t="s">
        <v>21</v>
      </c>
      <c r="B22" s="4" t="s">
        <v>24</v>
      </c>
      <c r="C22" s="5">
        <f t="shared" si="2"/>
        <v>0</v>
      </c>
      <c r="D22" s="5">
        <f t="shared" si="2"/>
        <v>750</v>
      </c>
      <c r="E22" s="5">
        <f t="shared" si="2"/>
        <v>750</v>
      </c>
      <c r="F22" s="5">
        <f>SUM(C22:E22)</f>
        <v>1500</v>
      </c>
      <c r="BB22" s="5">
        <v>1500</v>
      </c>
      <c r="BC22" s="5">
        <v>1500</v>
      </c>
      <c r="BD22" s="5">
        <f>SUM(BA22:BC22)</f>
        <v>3000</v>
      </c>
    </row>
    <row r="23" spans="1:56" ht="12">
      <c r="A23" s="4" t="s">
        <v>25</v>
      </c>
      <c r="C23" s="5">
        <f>SUM(C21:C22)</f>
        <v>1750</v>
      </c>
      <c r="D23" s="5">
        <f>SUM(D21:D22)</f>
        <v>750</v>
      </c>
      <c r="E23" s="5">
        <f>SUM(E21:E22)</f>
        <v>750</v>
      </c>
      <c r="F23" s="5">
        <f>SUM(C23:E23)</f>
        <v>3250</v>
      </c>
      <c r="BA23" s="5">
        <f>SUM(BA21:BA22)</f>
        <v>3500</v>
      </c>
      <c r="BB23" s="5">
        <f>SUM(BB21:BB22)</f>
        <v>1500</v>
      </c>
      <c r="BC23" s="5">
        <f>SUM(BC21:BC22)</f>
        <v>1500</v>
      </c>
      <c r="BD23" s="5">
        <f>SUM(BA23:BC23)</f>
        <v>6500</v>
      </c>
    </row>
    <row r="24" ht="12">
      <c r="A24" s="4" t="s">
        <v>26</v>
      </c>
    </row>
    <row r="25" spans="1:56" ht="12">
      <c r="A25" s="4" t="s">
        <v>27</v>
      </c>
      <c r="C25" s="5">
        <f>C13+C18+C23</f>
        <v>39691.5</v>
      </c>
      <c r="D25" s="5">
        <f>D13+D18+D23</f>
        <v>8935</v>
      </c>
      <c r="E25" s="5">
        <f>E13+E18+E23</f>
        <v>10077.5</v>
      </c>
      <c r="F25" s="5">
        <f>SUM(C25:E25)</f>
        <v>58704</v>
      </c>
      <c r="BA25" s="5">
        <f>BA13+BA18+BA23</f>
        <v>79383</v>
      </c>
      <c r="BB25" s="5">
        <f>BB13+BB18+BB23</f>
        <v>17870</v>
      </c>
      <c r="BC25" s="5">
        <f>BC13+BC18+BC23</f>
        <v>20155</v>
      </c>
      <c r="BD25" s="5">
        <f>SUM(BA25:BC25)</f>
        <v>117408</v>
      </c>
    </row>
    <row r="27" spans="1:56" ht="12">
      <c r="A27" s="4" t="s">
        <v>28</v>
      </c>
      <c r="C27" s="5">
        <f aca="true" t="shared" si="3" ref="C27:E32">$BA$6*BA27</f>
        <v>6615</v>
      </c>
      <c r="D27" s="5">
        <f t="shared" si="3"/>
        <v>0</v>
      </c>
      <c r="E27" s="5">
        <f t="shared" si="3"/>
        <v>0</v>
      </c>
      <c r="F27" s="5">
        <f aca="true" t="shared" si="4" ref="F27:F32">SUM(C27:E27)</f>
        <v>6615</v>
      </c>
      <c r="BA27" s="5">
        <v>13230</v>
      </c>
      <c r="BD27" s="5">
        <f aca="true" t="shared" si="5" ref="BD27:BD32">SUM(BA27:BC27)</f>
        <v>13230</v>
      </c>
    </row>
    <row r="28" spans="1:56" ht="12">
      <c r="A28" s="4" t="s">
        <v>29</v>
      </c>
      <c r="C28" s="5">
        <f t="shared" si="3"/>
        <v>0</v>
      </c>
      <c r="D28" s="5">
        <f t="shared" si="3"/>
        <v>9782</v>
      </c>
      <c r="E28" s="5">
        <f t="shared" si="3"/>
        <v>4818</v>
      </c>
      <c r="F28" s="5">
        <f t="shared" si="4"/>
        <v>14600</v>
      </c>
      <c r="BA28" s="5">
        <v>0</v>
      </c>
      <c r="BB28" s="5">
        <v>19564</v>
      </c>
      <c r="BC28" s="5">
        <v>9636</v>
      </c>
      <c r="BD28" s="5">
        <f t="shared" si="5"/>
        <v>29200</v>
      </c>
    </row>
    <row r="29" spans="1:56" ht="12">
      <c r="A29" s="4" t="s">
        <v>30</v>
      </c>
      <c r="C29" s="5">
        <f t="shared" si="3"/>
        <v>0</v>
      </c>
      <c r="D29" s="5">
        <f t="shared" si="3"/>
        <v>5495</v>
      </c>
      <c r="E29" s="5">
        <f t="shared" si="3"/>
        <v>9380</v>
      </c>
      <c r="F29" s="5">
        <f t="shared" si="4"/>
        <v>14875</v>
      </c>
      <c r="BA29" s="5">
        <v>0</v>
      </c>
      <c r="BB29" s="5">
        <v>10990</v>
      </c>
      <c r="BC29" s="5">
        <v>18760</v>
      </c>
      <c r="BD29" s="5">
        <f t="shared" si="5"/>
        <v>29750</v>
      </c>
    </row>
    <row r="30" spans="1:56" ht="12">
      <c r="A30" s="4" t="s">
        <v>31</v>
      </c>
      <c r="C30" s="5">
        <f t="shared" si="3"/>
        <v>0</v>
      </c>
      <c r="D30" s="5">
        <f t="shared" si="3"/>
        <v>875</v>
      </c>
      <c r="E30" s="5">
        <f t="shared" si="3"/>
        <v>1500</v>
      </c>
      <c r="F30" s="5">
        <f t="shared" si="4"/>
        <v>2375</v>
      </c>
      <c r="BA30" s="5">
        <v>0</v>
      </c>
      <c r="BB30" s="5">
        <v>1750</v>
      </c>
      <c r="BC30" s="5">
        <v>3000</v>
      </c>
      <c r="BD30" s="5">
        <f t="shared" si="5"/>
        <v>4750</v>
      </c>
    </row>
    <row r="31" spans="1:56" ht="12">
      <c r="A31" s="4" t="s">
        <v>32</v>
      </c>
      <c r="C31" s="5">
        <f t="shared" si="3"/>
        <v>0</v>
      </c>
      <c r="D31" s="5">
        <f t="shared" si="3"/>
        <v>500</v>
      </c>
      <c r="E31" s="5">
        <f t="shared" si="3"/>
        <v>650</v>
      </c>
      <c r="F31" s="5">
        <f t="shared" si="4"/>
        <v>1150</v>
      </c>
      <c r="BA31" s="5">
        <v>0</v>
      </c>
      <c r="BB31" s="5">
        <v>1000</v>
      </c>
      <c r="BC31" s="5">
        <v>1300</v>
      </c>
      <c r="BD31" s="5">
        <f t="shared" si="5"/>
        <v>2300</v>
      </c>
    </row>
    <row r="32" spans="1:56" ht="12">
      <c r="A32" s="4" t="s">
        <v>33</v>
      </c>
      <c r="C32" s="5">
        <f t="shared" si="3"/>
        <v>0</v>
      </c>
      <c r="D32" s="5">
        <f t="shared" si="3"/>
        <v>75</v>
      </c>
      <c r="E32" s="5">
        <f t="shared" si="3"/>
        <v>100</v>
      </c>
      <c r="F32" s="5">
        <f t="shared" si="4"/>
        <v>175</v>
      </c>
      <c r="BA32" s="5">
        <v>0</v>
      </c>
      <c r="BB32" s="5">
        <v>150</v>
      </c>
      <c r="BC32" s="5">
        <v>200</v>
      </c>
      <c r="BD32" s="5">
        <f t="shared" si="5"/>
        <v>350</v>
      </c>
    </row>
    <row r="34" ht="12">
      <c r="A34" s="4" t="s">
        <v>19</v>
      </c>
    </row>
    <row r="35" spans="1:56" ht="12">
      <c r="A35" s="4" t="s">
        <v>34</v>
      </c>
      <c r="C35" s="5">
        <f aca="true" t="shared" si="6" ref="C35:E36">$BA$6*BA35</f>
        <v>0</v>
      </c>
      <c r="D35" s="5">
        <f t="shared" si="6"/>
        <v>250</v>
      </c>
      <c r="E35" s="5">
        <f t="shared" si="6"/>
        <v>200</v>
      </c>
      <c r="F35" s="5">
        <f>SUM(C35:E35)</f>
        <v>450</v>
      </c>
      <c r="BA35" s="5">
        <v>0</v>
      </c>
      <c r="BB35" s="5">
        <v>500</v>
      </c>
      <c r="BC35" s="5">
        <v>400</v>
      </c>
      <c r="BD35" s="5">
        <f>SUM(BA35:BC35)</f>
        <v>900</v>
      </c>
    </row>
    <row r="36" spans="1:56" ht="12">
      <c r="A36" s="4" t="s">
        <v>35</v>
      </c>
      <c r="C36" s="5">
        <f t="shared" si="6"/>
        <v>0</v>
      </c>
      <c r="D36" s="5">
        <f t="shared" si="6"/>
        <v>300</v>
      </c>
      <c r="E36" s="5">
        <f t="shared" si="6"/>
        <v>400</v>
      </c>
      <c r="F36" s="5">
        <f>SUM(C36:E36)</f>
        <v>700</v>
      </c>
      <c r="BA36" s="5">
        <v>0</v>
      </c>
      <c r="BB36" s="5">
        <v>600</v>
      </c>
      <c r="BC36" s="5">
        <v>800</v>
      </c>
      <c r="BD36" s="5">
        <f>SUM(BA36:BC36)</f>
        <v>1400</v>
      </c>
    </row>
    <row r="37" spans="1:56" ht="12">
      <c r="A37" s="4" t="s">
        <v>36</v>
      </c>
      <c r="C37" s="5">
        <f>SUM(C35:C36)</f>
        <v>0</v>
      </c>
      <c r="D37" s="5">
        <f>SUM(D35:D36)</f>
        <v>550</v>
      </c>
      <c r="E37" s="5">
        <f>SUM(E35:E36)</f>
        <v>600</v>
      </c>
      <c r="F37" s="5">
        <f>SUM(C37:E37)</f>
        <v>1150</v>
      </c>
      <c r="BA37" s="5">
        <f>SUM(BA35:BA36)</f>
        <v>0</v>
      </c>
      <c r="BB37" s="5">
        <f>SUM(BB35:BB36)</f>
        <v>1100</v>
      </c>
      <c r="BC37" s="5">
        <f>SUM(BC35:BC36)</f>
        <v>1200</v>
      </c>
      <c r="BD37" s="5">
        <f>SUM(BA37:BC37)</f>
        <v>2300</v>
      </c>
    </row>
    <row r="39" ht="12">
      <c r="A39" s="4" t="s">
        <v>23</v>
      </c>
    </row>
    <row r="40" spans="1:56" ht="12">
      <c r="A40" s="4" t="s">
        <v>37</v>
      </c>
      <c r="C40" s="5">
        <f>$BA$6*BA40</f>
        <v>0</v>
      </c>
      <c r="D40" s="5">
        <f>$BA$6*BB40</f>
        <v>750</v>
      </c>
      <c r="E40" s="5">
        <f>$BA$6*BC40</f>
        <v>1250</v>
      </c>
      <c r="F40" s="5">
        <f>SUM(C40:E40)</f>
        <v>2000</v>
      </c>
      <c r="BA40" s="5">
        <v>0</v>
      </c>
      <c r="BB40" s="5">
        <v>1500</v>
      </c>
      <c r="BC40" s="5">
        <v>2500</v>
      </c>
      <c r="BD40" s="5">
        <f>SUM(BA40:BC40)</f>
        <v>4000</v>
      </c>
    </row>
    <row r="42" spans="1:56" ht="12">
      <c r="A42" s="4" t="s">
        <v>38</v>
      </c>
      <c r="C42" s="5">
        <f>SUM(C27:C41)-C37</f>
        <v>6615</v>
      </c>
      <c r="D42" s="5">
        <f>SUM(D27:D41)-D37</f>
        <v>18027</v>
      </c>
      <c r="E42" s="5">
        <f>SUM(E27:E41)-E37</f>
        <v>18298</v>
      </c>
      <c r="F42" s="5">
        <f>SUM(F27:F41)-F37</f>
        <v>42940</v>
      </c>
      <c r="BA42" s="5">
        <f>SUM(BA27:BA41)-BA37</f>
        <v>13230</v>
      </c>
      <c r="BB42" s="5">
        <f>SUM(BB27:BB41)-BB37</f>
        <v>36054</v>
      </c>
      <c r="BC42" s="5">
        <f>SUM(BC27:BC41)-BC37</f>
        <v>36596</v>
      </c>
      <c r="BD42" s="5">
        <f>SUM(BD27:BD41)-BD37</f>
        <v>85880</v>
      </c>
    </row>
    <row r="43" ht="12">
      <c r="A43" s="4" t="s">
        <v>39</v>
      </c>
    </row>
    <row r="44" spans="1:56" ht="12">
      <c r="A44" s="4" t="s">
        <v>40</v>
      </c>
      <c r="C44" s="5">
        <f>$BA$6*BA44</f>
        <v>1500</v>
      </c>
      <c r="D44" s="5">
        <f>$BA$6*BB44</f>
        <v>3000</v>
      </c>
      <c r="E44" s="5">
        <f>$BA$6*BC44</f>
        <v>1500</v>
      </c>
      <c r="F44" s="5">
        <f>SUM(C44:E44)</f>
        <v>6000</v>
      </c>
      <c r="BA44" s="5">
        <v>3000</v>
      </c>
      <c r="BB44" s="5">
        <v>6000</v>
      </c>
      <c r="BC44" s="5">
        <v>3000</v>
      </c>
      <c r="BD44" s="5">
        <f>SUM(BA44:BC44)</f>
        <v>12000</v>
      </c>
    </row>
    <row r="46" spans="1:56" ht="12">
      <c r="A46" s="4" t="s">
        <v>41</v>
      </c>
      <c r="C46" s="5">
        <f>C25+C42+C44</f>
        <v>47806.5</v>
      </c>
      <c r="D46" s="5">
        <f>D25+D42+D44</f>
        <v>29962</v>
      </c>
      <c r="E46" s="5">
        <f>E25+E42+E44</f>
        <v>29875.5</v>
      </c>
      <c r="F46" s="5">
        <f>SUM(C46:E46)</f>
        <v>107644</v>
      </c>
      <c r="BA46" s="5">
        <f>BA25+BA42+BA44</f>
        <v>95613</v>
      </c>
      <c r="BB46" s="5">
        <f>BB25+BB42+BB44</f>
        <v>59924</v>
      </c>
      <c r="BC46" s="5">
        <f>BC25+BC42+BC44</f>
        <v>59751</v>
      </c>
      <c r="BD46" s="5">
        <f>SUM(BA46:BC46)</f>
        <v>215288</v>
      </c>
    </row>
    <row r="48" spans="1:56" ht="12">
      <c r="A48" s="4" t="s">
        <v>42</v>
      </c>
      <c r="C48" s="5">
        <f aca="true" t="shared" si="7" ref="C48:E50">$BA$6*BA48</f>
        <v>5675</v>
      </c>
      <c r="D48" s="5">
        <f t="shared" si="7"/>
        <v>2350</v>
      </c>
      <c r="E48" s="5">
        <f t="shared" si="7"/>
        <v>1175</v>
      </c>
      <c r="F48" s="5">
        <f>SUM(C48:E48)</f>
        <v>9200</v>
      </c>
      <c r="BA48" s="5">
        <v>11350</v>
      </c>
      <c r="BB48" s="5">
        <v>4700</v>
      </c>
      <c r="BC48" s="5">
        <v>2350</v>
      </c>
      <c r="BD48" s="5">
        <f>SUM(BA48:BC48)</f>
        <v>18400</v>
      </c>
    </row>
    <row r="49" spans="1:56" ht="12">
      <c r="A49" s="4" t="s">
        <v>43</v>
      </c>
      <c r="C49" s="5">
        <f t="shared" si="7"/>
        <v>7500</v>
      </c>
      <c r="D49" s="5">
        <f t="shared" si="7"/>
        <v>5000</v>
      </c>
      <c r="E49" s="5">
        <f t="shared" si="7"/>
        <v>0</v>
      </c>
      <c r="F49" s="5">
        <f>SUM(C49:E49)</f>
        <v>12500</v>
      </c>
      <c r="BA49" s="5">
        <v>15000</v>
      </c>
      <c r="BB49" s="5">
        <v>10000</v>
      </c>
      <c r="BD49" s="5">
        <f>SUM(BA49:BC49)</f>
        <v>25000</v>
      </c>
    </row>
    <row r="50" spans="1:56" ht="12">
      <c r="A50" s="4" t="s">
        <v>44</v>
      </c>
      <c r="C50" s="5">
        <f t="shared" si="7"/>
        <v>0</v>
      </c>
      <c r="D50" s="5">
        <f t="shared" si="7"/>
        <v>5860</v>
      </c>
      <c r="E50" s="5">
        <f t="shared" si="7"/>
        <v>3140</v>
      </c>
      <c r="F50" s="5">
        <f>SUM(C50:E50)</f>
        <v>9000</v>
      </c>
      <c r="BB50" s="5">
        <v>11720</v>
      </c>
      <c r="BC50" s="5">
        <v>6280</v>
      </c>
      <c r="BD50" s="5">
        <f>SUM(BA50:BC50)</f>
        <v>18000</v>
      </c>
    </row>
    <row r="52" spans="1:56" ht="12">
      <c r="A52" s="4" t="s">
        <v>45</v>
      </c>
      <c r="C52" s="5">
        <f>SUM(C46:C51)</f>
        <v>60981.5</v>
      </c>
      <c r="D52" s="5">
        <f>SUM(D46:D51)</f>
        <v>43172</v>
      </c>
      <c r="E52" s="5">
        <f>SUM(E46:E51)</f>
        <v>34190.5</v>
      </c>
      <c r="F52" s="5">
        <f>SUM(C52:E52)</f>
        <v>138344</v>
      </c>
      <c r="BA52" s="5">
        <f>SUM(BA46:BA51)</f>
        <v>121963</v>
      </c>
      <c r="BB52" s="5">
        <f>SUM(BB46:BB51)</f>
        <v>86344</v>
      </c>
      <c r="BC52" s="5">
        <f>SUM(BC46:BC51)</f>
        <v>68381</v>
      </c>
      <c r="BD52" s="5">
        <f>SUM(BA52:BC52)</f>
        <v>276688</v>
      </c>
    </row>
    <row r="54" spans="1:2" ht="12">
      <c r="A54" s="4" t="s">
        <v>46</v>
      </c>
      <c r="B54" s="4" t="s">
        <v>47</v>
      </c>
    </row>
    <row r="55" ht="12">
      <c r="A55" s="4" t="s">
        <v>48</v>
      </c>
    </row>
    <row r="56" ht="12">
      <c r="A56" s="4" t="s">
        <v>49</v>
      </c>
    </row>
    <row r="57" ht="12">
      <c r="A57" s="4" t="s">
        <v>50</v>
      </c>
    </row>
    <row r="58" ht="12">
      <c r="A58" s="4" t="s">
        <v>51</v>
      </c>
    </row>
    <row r="60" ht="12">
      <c r="A60" s="4" t="s">
        <v>52</v>
      </c>
    </row>
    <row r="61" ht="12">
      <c r="A61" s="1" t="s">
        <v>53</v>
      </c>
    </row>
    <row r="63" spans="1:10" ht="12">
      <c r="A63" s="4" t="s">
        <v>54</v>
      </c>
      <c r="J63" s="4" t="s">
        <v>55</v>
      </c>
    </row>
    <row r="64" ht="12">
      <c r="A64" s="4" t="s">
        <v>56</v>
      </c>
    </row>
    <row r="65" spans="1:61" ht="12">
      <c r="A65" s="4" t="s">
        <v>57</v>
      </c>
      <c r="BA65" s="5">
        <v>0.5</v>
      </c>
      <c r="BI65" s="4" t="s">
        <v>15</v>
      </c>
    </row>
    <row r="67" spans="1:67" ht="12">
      <c r="A67" s="8">
        <v>1986</v>
      </c>
      <c r="B67" s="6">
        <v>1987</v>
      </c>
      <c r="C67" s="6">
        <v>1988</v>
      </c>
      <c r="D67" s="6">
        <v>1989</v>
      </c>
      <c r="E67" s="6">
        <v>1990</v>
      </c>
      <c r="F67" s="6">
        <v>1991</v>
      </c>
      <c r="G67" s="6">
        <v>1992</v>
      </c>
      <c r="H67" s="6">
        <v>1993</v>
      </c>
      <c r="I67" s="6">
        <v>1994</v>
      </c>
      <c r="J67" s="6">
        <v>1995</v>
      </c>
      <c r="K67" s="6">
        <v>1996</v>
      </c>
      <c r="L67" s="6">
        <v>1997</v>
      </c>
      <c r="M67" s="6">
        <v>1998</v>
      </c>
      <c r="N67" s="6">
        <v>1999</v>
      </c>
      <c r="O67" s="6">
        <v>2000</v>
      </c>
      <c r="P67" s="6">
        <v>2001</v>
      </c>
      <c r="BA67" s="6">
        <v>1977</v>
      </c>
      <c r="BB67" s="6">
        <v>1978</v>
      </c>
      <c r="BC67" s="6">
        <v>1979</v>
      </c>
      <c r="BD67" s="6">
        <v>1980</v>
      </c>
      <c r="BE67" s="6">
        <v>1981</v>
      </c>
      <c r="BF67" s="6">
        <v>1982</v>
      </c>
      <c r="BG67" s="6">
        <v>1983</v>
      </c>
      <c r="BH67" s="6">
        <v>1984</v>
      </c>
      <c r="BI67" s="6">
        <v>1985</v>
      </c>
      <c r="BJ67" s="6">
        <v>1986</v>
      </c>
      <c r="BK67" s="6">
        <v>1987</v>
      </c>
      <c r="BL67" s="6">
        <v>1988</v>
      </c>
      <c r="BM67" s="6">
        <v>1989</v>
      </c>
      <c r="BN67" s="6">
        <v>1990</v>
      </c>
      <c r="BO67" s="6">
        <v>1991</v>
      </c>
    </row>
    <row r="68" spans="1:67" ht="12">
      <c r="A68" s="4" t="s">
        <v>58</v>
      </c>
      <c r="B68" s="7" t="s">
        <v>12</v>
      </c>
      <c r="C68" s="7" t="s">
        <v>12</v>
      </c>
      <c r="D68" s="7" t="s">
        <v>12</v>
      </c>
      <c r="E68" s="7" t="s">
        <v>12</v>
      </c>
      <c r="F68" s="7" t="s">
        <v>12</v>
      </c>
      <c r="G68" s="7" t="s">
        <v>12</v>
      </c>
      <c r="H68" s="7" t="s">
        <v>12</v>
      </c>
      <c r="I68" s="7" t="s">
        <v>12</v>
      </c>
      <c r="J68" s="7" t="s">
        <v>59</v>
      </c>
      <c r="K68" s="7" t="s">
        <v>12</v>
      </c>
      <c r="L68" s="7" t="s">
        <v>12</v>
      </c>
      <c r="M68" s="7" t="s">
        <v>12</v>
      </c>
      <c r="N68" s="7" t="s">
        <v>12</v>
      </c>
      <c r="O68" s="7" t="s">
        <v>12</v>
      </c>
      <c r="P68" s="7" t="s">
        <v>12</v>
      </c>
      <c r="BA68" s="7" t="s">
        <v>12</v>
      </c>
      <c r="BB68" s="7" t="s">
        <v>12</v>
      </c>
      <c r="BC68" s="7" t="s">
        <v>12</v>
      </c>
      <c r="BD68" s="7" t="s">
        <v>12</v>
      </c>
      <c r="BE68" s="7" t="s">
        <v>12</v>
      </c>
      <c r="BF68" s="7" t="s">
        <v>12</v>
      </c>
      <c r="BG68" s="7" t="s">
        <v>12</v>
      </c>
      <c r="BH68" s="7" t="s">
        <v>12</v>
      </c>
      <c r="BI68" s="7" t="s">
        <v>59</v>
      </c>
      <c r="BJ68" s="7" t="s">
        <v>12</v>
      </c>
      <c r="BK68" s="7" t="s">
        <v>12</v>
      </c>
      <c r="BL68" s="7" t="s">
        <v>12</v>
      </c>
      <c r="BM68" s="7" t="s">
        <v>12</v>
      </c>
      <c r="BN68" s="7" t="s">
        <v>12</v>
      </c>
      <c r="BO68" s="7" t="s">
        <v>12</v>
      </c>
    </row>
    <row r="69" spans="1:67" ht="12">
      <c r="A69" s="4" t="s">
        <v>60</v>
      </c>
      <c r="B69" s="5">
        <f aca="true" t="shared" si="8" ref="B69:P70">BA69*$BA$65</f>
        <v>13883.5</v>
      </c>
      <c r="C69" s="5">
        <f t="shared" si="8"/>
        <v>31904</v>
      </c>
      <c r="D69" s="5">
        <f t="shared" si="8"/>
        <v>59471.5</v>
      </c>
      <c r="E69" s="5">
        <f t="shared" si="8"/>
        <v>80557.5</v>
      </c>
      <c r="F69" s="5">
        <f t="shared" si="8"/>
        <v>91978</v>
      </c>
      <c r="G69" s="5">
        <f t="shared" si="8"/>
        <v>92233.5</v>
      </c>
      <c r="H69" s="5">
        <f t="shared" si="8"/>
        <v>92233.5</v>
      </c>
      <c r="I69" s="5">
        <f t="shared" si="8"/>
        <v>92233.5</v>
      </c>
      <c r="J69" s="5">
        <f t="shared" si="8"/>
        <v>92233.5</v>
      </c>
      <c r="K69" s="5">
        <f t="shared" si="8"/>
        <v>92233.5</v>
      </c>
      <c r="L69" s="5">
        <f t="shared" si="8"/>
        <v>92233.5</v>
      </c>
      <c r="M69" s="5">
        <f t="shared" si="8"/>
        <v>92233.5</v>
      </c>
      <c r="N69" s="5">
        <f t="shared" si="8"/>
        <v>92233.5</v>
      </c>
      <c r="O69" s="5">
        <f t="shared" si="8"/>
        <v>92233.5</v>
      </c>
      <c r="P69" s="5">
        <f t="shared" si="8"/>
        <v>92233.5</v>
      </c>
      <c r="BA69" s="5">
        <v>27767</v>
      </c>
      <c r="BB69" s="5">
        <v>63808</v>
      </c>
      <c r="BC69" s="5">
        <v>118943</v>
      </c>
      <c r="BD69" s="5">
        <v>161115</v>
      </c>
      <c r="BE69" s="5">
        <v>183956</v>
      </c>
      <c r="BF69" s="5">
        <v>184467</v>
      </c>
      <c r="BG69" s="5">
        <v>184467</v>
      </c>
      <c r="BH69" s="5">
        <v>184467</v>
      </c>
      <c r="BI69" s="5">
        <v>184467</v>
      </c>
      <c r="BJ69" s="5">
        <v>184467</v>
      </c>
      <c r="BK69" s="5">
        <v>184467</v>
      </c>
      <c r="BL69" s="5">
        <v>184467</v>
      </c>
      <c r="BM69" s="5">
        <v>184467</v>
      </c>
      <c r="BN69" s="5">
        <v>184467</v>
      </c>
      <c r="BO69" s="5">
        <v>184467</v>
      </c>
    </row>
    <row r="70" spans="1:67" ht="12">
      <c r="A70" s="4" t="s">
        <v>61</v>
      </c>
      <c r="B70" s="5">
        <f t="shared" si="8"/>
        <v>908.5</v>
      </c>
      <c r="C70" s="5">
        <f t="shared" si="8"/>
        <v>1924.5</v>
      </c>
      <c r="D70" s="5">
        <f t="shared" si="8"/>
        <v>2129.5</v>
      </c>
      <c r="E70" s="5">
        <f t="shared" si="8"/>
        <v>2233</v>
      </c>
      <c r="F70" s="5">
        <f t="shared" si="8"/>
        <v>2239.5</v>
      </c>
      <c r="G70" s="5">
        <f t="shared" si="8"/>
        <v>2239.5</v>
      </c>
      <c r="H70" s="5">
        <f t="shared" si="8"/>
        <v>2239.5</v>
      </c>
      <c r="I70" s="5">
        <f t="shared" si="8"/>
        <v>2239.5</v>
      </c>
      <c r="J70" s="5">
        <f t="shared" si="8"/>
        <v>2239.5</v>
      </c>
      <c r="K70" s="5">
        <f t="shared" si="8"/>
        <v>2239.5</v>
      </c>
      <c r="L70" s="5">
        <f t="shared" si="8"/>
        <v>2239.5</v>
      </c>
      <c r="M70" s="5">
        <f t="shared" si="8"/>
        <v>2239.5</v>
      </c>
      <c r="N70" s="5">
        <f t="shared" si="8"/>
        <v>2239.5</v>
      </c>
      <c r="O70" s="5">
        <f t="shared" si="8"/>
        <v>2239.5</v>
      </c>
      <c r="P70" s="5">
        <f t="shared" si="8"/>
        <v>2239.5</v>
      </c>
      <c r="BA70" s="5">
        <v>1817</v>
      </c>
      <c r="BB70" s="5">
        <v>3849</v>
      </c>
      <c r="BC70" s="5">
        <v>4259</v>
      </c>
      <c r="BD70" s="5">
        <v>4466</v>
      </c>
      <c r="BE70" s="5">
        <v>4479</v>
      </c>
      <c r="BF70" s="5">
        <v>4479</v>
      </c>
      <c r="BG70" s="5">
        <v>4479</v>
      </c>
      <c r="BH70" s="5">
        <v>4479</v>
      </c>
      <c r="BI70" s="5">
        <v>4479</v>
      </c>
      <c r="BJ70" s="5">
        <v>4479</v>
      </c>
      <c r="BK70" s="5">
        <v>4479</v>
      </c>
      <c r="BL70" s="5">
        <v>4479</v>
      </c>
      <c r="BM70" s="5">
        <v>4479</v>
      </c>
      <c r="BN70" s="5">
        <v>4479</v>
      </c>
      <c r="BO70" s="5">
        <v>4479</v>
      </c>
    </row>
    <row r="71" spans="1:67" ht="12">
      <c r="A71" s="4" t="s">
        <v>62</v>
      </c>
      <c r="B71" s="5">
        <f aca="true" t="shared" si="9" ref="B71:P71">SUM(B69:B70)</f>
        <v>14792</v>
      </c>
      <c r="C71" s="5">
        <f t="shared" si="9"/>
        <v>33828.5</v>
      </c>
      <c r="D71" s="5">
        <f t="shared" si="9"/>
        <v>61601</v>
      </c>
      <c r="E71" s="5">
        <f t="shared" si="9"/>
        <v>82790.5</v>
      </c>
      <c r="F71" s="5">
        <f t="shared" si="9"/>
        <v>94217.5</v>
      </c>
      <c r="G71" s="5">
        <f t="shared" si="9"/>
        <v>94473</v>
      </c>
      <c r="H71" s="5">
        <f t="shared" si="9"/>
        <v>94473</v>
      </c>
      <c r="I71" s="5">
        <f t="shared" si="9"/>
        <v>94473</v>
      </c>
      <c r="J71" s="5">
        <f t="shared" si="9"/>
        <v>94473</v>
      </c>
      <c r="K71" s="5">
        <f t="shared" si="9"/>
        <v>94473</v>
      </c>
      <c r="L71" s="5">
        <f t="shared" si="9"/>
        <v>94473</v>
      </c>
      <c r="M71" s="5">
        <f t="shared" si="9"/>
        <v>94473</v>
      </c>
      <c r="N71" s="5">
        <f t="shared" si="9"/>
        <v>94473</v>
      </c>
      <c r="O71" s="5">
        <f t="shared" si="9"/>
        <v>94473</v>
      </c>
      <c r="P71" s="5">
        <f t="shared" si="9"/>
        <v>94473</v>
      </c>
      <c r="BA71" s="5">
        <f aca="true" t="shared" si="10" ref="BA71:BO71">SUM(BA69:BA70)</f>
        <v>29584</v>
      </c>
      <c r="BB71" s="5">
        <f t="shared" si="10"/>
        <v>67657</v>
      </c>
      <c r="BC71" s="5">
        <f t="shared" si="10"/>
        <v>123202</v>
      </c>
      <c r="BD71" s="5">
        <f t="shared" si="10"/>
        <v>165581</v>
      </c>
      <c r="BE71" s="5">
        <f t="shared" si="10"/>
        <v>188435</v>
      </c>
      <c r="BF71" s="5">
        <f t="shared" si="10"/>
        <v>188946</v>
      </c>
      <c r="BG71" s="5">
        <f t="shared" si="10"/>
        <v>188946</v>
      </c>
      <c r="BH71" s="5">
        <f t="shared" si="10"/>
        <v>188946</v>
      </c>
      <c r="BI71" s="5">
        <f t="shared" si="10"/>
        <v>188946</v>
      </c>
      <c r="BJ71" s="5">
        <f t="shared" si="10"/>
        <v>188946</v>
      </c>
      <c r="BK71" s="5">
        <f t="shared" si="10"/>
        <v>188946</v>
      </c>
      <c r="BL71" s="5">
        <f t="shared" si="10"/>
        <v>188946</v>
      </c>
      <c r="BM71" s="5">
        <f t="shared" si="10"/>
        <v>188946</v>
      </c>
      <c r="BN71" s="5">
        <f t="shared" si="10"/>
        <v>188946</v>
      </c>
      <c r="BO71" s="5">
        <f t="shared" si="10"/>
        <v>188946</v>
      </c>
    </row>
    <row r="73" ht="12">
      <c r="A73" s="4" t="s">
        <v>63</v>
      </c>
    </row>
    <row r="74" spans="1:67" ht="12">
      <c r="A74" s="4" t="s">
        <v>64</v>
      </c>
      <c r="B74" s="5">
        <f aca="true" t="shared" si="11" ref="B74:P76">BA74*$BA$65</f>
        <v>9840</v>
      </c>
      <c r="C74" s="5">
        <f t="shared" si="11"/>
        <v>11512.5</v>
      </c>
      <c r="D74" s="5">
        <f t="shared" si="11"/>
        <v>13809</v>
      </c>
      <c r="E74" s="5">
        <f t="shared" si="11"/>
        <v>15612.5</v>
      </c>
      <c r="F74" s="5">
        <f t="shared" si="11"/>
        <v>16673</v>
      </c>
      <c r="G74" s="5">
        <f t="shared" si="11"/>
        <v>16673</v>
      </c>
      <c r="H74" s="5">
        <f t="shared" si="11"/>
        <v>16673</v>
      </c>
      <c r="I74" s="5">
        <f t="shared" si="11"/>
        <v>16673</v>
      </c>
      <c r="J74" s="5">
        <f t="shared" si="11"/>
        <v>16673</v>
      </c>
      <c r="K74" s="5">
        <f t="shared" si="11"/>
        <v>16673</v>
      </c>
      <c r="L74" s="5">
        <f t="shared" si="11"/>
        <v>16673</v>
      </c>
      <c r="M74" s="5">
        <f t="shared" si="11"/>
        <v>16673</v>
      </c>
      <c r="N74" s="5">
        <f t="shared" si="11"/>
        <v>16673</v>
      </c>
      <c r="O74" s="5">
        <f t="shared" si="11"/>
        <v>16673</v>
      </c>
      <c r="P74" s="5">
        <f t="shared" si="11"/>
        <v>16673</v>
      </c>
      <c r="BA74" s="5">
        <v>19680</v>
      </c>
      <c r="BB74" s="5">
        <v>23025</v>
      </c>
      <c r="BC74" s="5">
        <v>27618</v>
      </c>
      <c r="BD74" s="5">
        <v>31225</v>
      </c>
      <c r="BE74" s="5">
        <v>33346</v>
      </c>
      <c r="BF74" s="5">
        <v>33346</v>
      </c>
      <c r="BG74" s="5">
        <v>33346</v>
      </c>
      <c r="BH74" s="5">
        <v>33346</v>
      </c>
      <c r="BI74" s="5">
        <v>33346</v>
      </c>
      <c r="BJ74" s="5">
        <v>33346</v>
      </c>
      <c r="BK74" s="5">
        <v>33346</v>
      </c>
      <c r="BL74" s="5">
        <v>33346</v>
      </c>
      <c r="BM74" s="5">
        <v>33346</v>
      </c>
      <c r="BN74" s="5">
        <v>33346</v>
      </c>
      <c r="BO74" s="5">
        <v>33346</v>
      </c>
    </row>
    <row r="75" spans="1:67" ht="12">
      <c r="A75" s="4" t="s">
        <v>65</v>
      </c>
      <c r="B75" s="5">
        <f t="shared" si="11"/>
        <v>0</v>
      </c>
      <c r="C75" s="5">
        <f t="shared" si="11"/>
        <v>7999.5</v>
      </c>
      <c r="D75" s="5">
        <f t="shared" si="11"/>
        <v>20068</v>
      </c>
      <c r="E75" s="5">
        <f t="shared" si="11"/>
        <v>28820.5</v>
      </c>
      <c r="F75" s="5">
        <f t="shared" si="11"/>
        <v>33818</v>
      </c>
      <c r="G75" s="5">
        <f t="shared" si="11"/>
        <v>34132</v>
      </c>
      <c r="H75" s="5">
        <f t="shared" si="11"/>
        <v>34132</v>
      </c>
      <c r="I75" s="5">
        <f t="shared" si="11"/>
        <v>34132</v>
      </c>
      <c r="J75" s="5">
        <f t="shared" si="11"/>
        <v>34132</v>
      </c>
      <c r="K75" s="5">
        <f t="shared" si="11"/>
        <v>34132</v>
      </c>
      <c r="L75" s="5">
        <f t="shared" si="11"/>
        <v>34132</v>
      </c>
      <c r="M75" s="5">
        <f t="shared" si="11"/>
        <v>34132</v>
      </c>
      <c r="N75" s="5">
        <f t="shared" si="11"/>
        <v>34132</v>
      </c>
      <c r="O75" s="5">
        <f t="shared" si="11"/>
        <v>34132</v>
      </c>
      <c r="P75" s="5">
        <f t="shared" si="11"/>
        <v>34132</v>
      </c>
      <c r="BA75" s="5">
        <v>0</v>
      </c>
      <c r="BB75" s="5">
        <v>15999</v>
      </c>
      <c r="BC75" s="5">
        <v>40136</v>
      </c>
      <c r="BD75" s="5">
        <v>57641</v>
      </c>
      <c r="BE75" s="5">
        <v>67636</v>
      </c>
      <c r="BF75" s="5">
        <v>68264</v>
      </c>
      <c r="BG75" s="5">
        <v>68264</v>
      </c>
      <c r="BH75" s="5">
        <v>68264</v>
      </c>
      <c r="BI75" s="5">
        <v>68264</v>
      </c>
      <c r="BJ75" s="5">
        <v>68264</v>
      </c>
      <c r="BK75" s="5">
        <v>68264</v>
      </c>
      <c r="BL75" s="5">
        <v>68264</v>
      </c>
      <c r="BM75" s="5">
        <v>68264</v>
      </c>
      <c r="BN75" s="5">
        <v>68264</v>
      </c>
      <c r="BO75" s="5">
        <v>68264</v>
      </c>
    </row>
    <row r="76" spans="1:67" ht="12">
      <c r="A76" s="4" t="s">
        <v>66</v>
      </c>
      <c r="B76" s="5">
        <f t="shared" si="11"/>
        <v>3073.5</v>
      </c>
      <c r="C76" s="5">
        <f t="shared" si="11"/>
        <v>5370</v>
      </c>
      <c r="D76" s="5">
        <f t="shared" si="11"/>
        <v>7730</v>
      </c>
      <c r="E76" s="5">
        <f t="shared" si="11"/>
        <v>8048.5</v>
      </c>
      <c r="F76" s="5">
        <f t="shared" si="11"/>
        <v>8061</v>
      </c>
      <c r="G76" s="5">
        <f t="shared" si="11"/>
        <v>7678</v>
      </c>
      <c r="H76" s="5">
        <f t="shared" si="11"/>
        <v>7234.5</v>
      </c>
      <c r="I76" s="5">
        <f t="shared" si="11"/>
        <v>6916.5</v>
      </c>
      <c r="J76" s="5">
        <f t="shared" si="11"/>
        <v>6839</v>
      </c>
      <c r="K76" s="5">
        <f t="shared" si="11"/>
        <v>6777.5</v>
      </c>
      <c r="L76" s="5">
        <f t="shared" si="11"/>
        <v>6777.5</v>
      </c>
      <c r="M76" s="5">
        <f t="shared" si="11"/>
        <v>5748.5</v>
      </c>
      <c r="N76" s="5">
        <f t="shared" si="11"/>
        <v>5748.5</v>
      </c>
      <c r="O76" s="5">
        <f t="shared" si="11"/>
        <v>5748.5</v>
      </c>
      <c r="P76" s="5">
        <f t="shared" si="11"/>
        <v>5748.5</v>
      </c>
      <c r="BA76" s="5">
        <v>6147</v>
      </c>
      <c r="BB76" s="5">
        <v>10740</v>
      </c>
      <c r="BC76" s="5">
        <v>15460</v>
      </c>
      <c r="BD76" s="5">
        <v>16097</v>
      </c>
      <c r="BE76" s="5">
        <v>16122</v>
      </c>
      <c r="BF76" s="5">
        <v>15356</v>
      </c>
      <c r="BG76" s="5">
        <v>14469</v>
      </c>
      <c r="BH76" s="5">
        <v>13833</v>
      </c>
      <c r="BI76" s="5">
        <v>13678</v>
      </c>
      <c r="BJ76" s="5">
        <v>13555</v>
      </c>
      <c r="BK76" s="5">
        <v>13555</v>
      </c>
      <c r="BL76" s="5">
        <v>11497</v>
      </c>
      <c r="BM76" s="5">
        <v>11497</v>
      </c>
      <c r="BN76" s="5">
        <v>11497</v>
      </c>
      <c r="BO76" s="5">
        <v>11497</v>
      </c>
    </row>
    <row r="77" spans="1:67" ht="12">
      <c r="A77" s="4" t="s">
        <v>67</v>
      </c>
      <c r="B77" s="5">
        <f aca="true" t="shared" si="12" ref="B77:P77">SUM(B74:B76)</f>
        <v>12913.5</v>
      </c>
      <c r="C77" s="5">
        <f t="shared" si="12"/>
        <v>24882</v>
      </c>
      <c r="D77" s="5">
        <f t="shared" si="12"/>
        <v>41607</v>
      </c>
      <c r="E77" s="5">
        <f t="shared" si="12"/>
        <v>52481.5</v>
      </c>
      <c r="F77" s="5">
        <f t="shared" si="12"/>
        <v>58552</v>
      </c>
      <c r="G77" s="5">
        <f t="shared" si="12"/>
        <v>58483</v>
      </c>
      <c r="H77" s="5">
        <f t="shared" si="12"/>
        <v>58039.5</v>
      </c>
      <c r="I77" s="5">
        <f t="shared" si="12"/>
        <v>57721.5</v>
      </c>
      <c r="J77" s="5">
        <f t="shared" si="12"/>
        <v>57644</v>
      </c>
      <c r="K77" s="5">
        <f t="shared" si="12"/>
        <v>57582.5</v>
      </c>
      <c r="L77" s="5">
        <f t="shared" si="12"/>
        <v>57582.5</v>
      </c>
      <c r="M77" s="5">
        <f t="shared" si="12"/>
        <v>56553.5</v>
      </c>
      <c r="N77" s="5">
        <f t="shared" si="12"/>
        <v>56553.5</v>
      </c>
      <c r="O77" s="5">
        <f t="shared" si="12"/>
        <v>56553.5</v>
      </c>
      <c r="P77" s="5">
        <f t="shared" si="12"/>
        <v>56553.5</v>
      </c>
      <c r="BA77" s="5">
        <f aca="true" t="shared" si="13" ref="BA77:BO77">SUM(BA74:BA76)</f>
        <v>25827</v>
      </c>
      <c r="BB77" s="5">
        <f t="shared" si="13"/>
        <v>49764</v>
      </c>
      <c r="BC77" s="5">
        <f t="shared" si="13"/>
        <v>83214</v>
      </c>
      <c r="BD77" s="5">
        <f t="shared" si="13"/>
        <v>104963</v>
      </c>
      <c r="BE77" s="5">
        <f t="shared" si="13"/>
        <v>117104</v>
      </c>
      <c r="BF77" s="5">
        <f t="shared" si="13"/>
        <v>116966</v>
      </c>
      <c r="BG77" s="5">
        <f t="shared" si="13"/>
        <v>116079</v>
      </c>
      <c r="BH77" s="5">
        <f t="shared" si="13"/>
        <v>115443</v>
      </c>
      <c r="BI77" s="5">
        <f t="shared" si="13"/>
        <v>115288</v>
      </c>
      <c r="BJ77" s="5">
        <f t="shared" si="13"/>
        <v>115165</v>
      </c>
      <c r="BK77" s="5">
        <f t="shared" si="13"/>
        <v>115165</v>
      </c>
      <c r="BL77" s="5">
        <f t="shared" si="13"/>
        <v>113107</v>
      </c>
      <c r="BM77" s="5">
        <f t="shared" si="13"/>
        <v>113107</v>
      </c>
      <c r="BN77" s="5">
        <f t="shared" si="13"/>
        <v>113107</v>
      </c>
      <c r="BO77" s="5">
        <f t="shared" si="13"/>
        <v>113107</v>
      </c>
    </row>
    <row r="79" spans="1:67" ht="12">
      <c r="A79" s="4" t="s">
        <v>68</v>
      </c>
      <c r="B79" s="5">
        <f aca="true" t="shared" si="14" ref="B79:P79">B71-B77</f>
        <v>1878.5</v>
      </c>
      <c r="C79" s="5">
        <f t="shared" si="14"/>
        <v>8946.5</v>
      </c>
      <c r="D79" s="5">
        <f t="shared" si="14"/>
        <v>19994</v>
      </c>
      <c r="E79" s="5">
        <f t="shared" si="14"/>
        <v>30309</v>
      </c>
      <c r="F79" s="5">
        <f t="shared" si="14"/>
        <v>35665.5</v>
      </c>
      <c r="G79" s="5">
        <f t="shared" si="14"/>
        <v>35990</v>
      </c>
      <c r="H79" s="5">
        <f t="shared" si="14"/>
        <v>36433.5</v>
      </c>
      <c r="I79" s="5">
        <f t="shared" si="14"/>
        <v>36751.5</v>
      </c>
      <c r="J79" s="5">
        <f t="shared" si="14"/>
        <v>36829</v>
      </c>
      <c r="K79" s="5">
        <f t="shared" si="14"/>
        <v>36890.5</v>
      </c>
      <c r="L79" s="5">
        <f t="shared" si="14"/>
        <v>36890.5</v>
      </c>
      <c r="M79" s="5">
        <f t="shared" si="14"/>
        <v>37919.5</v>
      </c>
      <c r="N79" s="5">
        <f t="shared" si="14"/>
        <v>37919.5</v>
      </c>
      <c r="O79" s="5">
        <f t="shared" si="14"/>
        <v>37919.5</v>
      </c>
      <c r="P79" s="5">
        <f t="shared" si="14"/>
        <v>37919.5</v>
      </c>
      <c r="BA79" s="5">
        <f aca="true" t="shared" si="15" ref="BA79:BO79">BA71-BA77</f>
        <v>3757</v>
      </c>
      <c r="BB79" s="5">
        <f t="shared" si="15"/>
        <v>17893</v>
      </c>
      <c r="BC79" s="5">
        <f t="shared" si="15"/>
        <v>39988</v>
      </c>
      <c r="BD79" s="5">
        <f t="shared" si="15"/>
        <v>60618</v>
      </c>
      <c r="BE79" s="5">
        <f t="shared" si="15"/>
        <v>71331</v>
      </c>
      <c r="BF79" s="5">
        <f t="shared" si="15"/>
        <v>71980</v>
      </c>
      <c r="BG79" s="5">
        <f t="shared" si="15"/>
        <v>72867</v>
      </c>
      <c r="BH79" s="5">
        <f t="shared" si="15"/>
        <v>73503</v>
      </c>
      <c r="BI79" s="5">
        <f t="shared" si="15"/>
        <v>73658</v>
      </c>
      <c r="BJ79" s="5">
        <f t="shared" si="15"/>
        <v>73781</v>
      </c>
      <c r="BK79" s="5">
        <f t="shared" si="15"/>
        <v>73781</v>
      </c>
      <c r="BL79" s="5">
        <f t="shared" si="15"/>
        <v>75839</v>
      </c>
      <c r="BM79" s="5">
        <f t="shared" si="15"/>
        <v>75839</v>
      </c>
      <c r="BN79" s="5">
        <f t="shared" si="15"/>
        <v>75839</v>
      </c>
      <c r="BO79" s="5">
        <f t="shared" si="15"/>
        <v>75839</v>
      </c>
    </row>
    <row r="81" ht="12">
      <c r="A81" s="4" t="s">
        <v>69</v>
      </c>
    </row>
    <row r="82" ht="12">
      <c r="A82" s="4" t="s">
        <v>70</v>
      </c>
    </row>
    <row r="83" spans="1:67" ht="12">
      <c r="A83" s="4" t="s">
        <v>71</v>
      </c>
      <c r="B83" s="5">
        <f aca="true" t="shared" si="16" ref="B83:P88">BA83*$BA$65</f>
        <v>0</v>
      </c>
      <c r="C83" s="5">
        <f t="shared" si="16"/>
        <v>2844.5</v>
      </c>
      <c r="D83" s="5">
        <f t="shared" si="16"/>
        <v>5689.5</v>
      </c>
      <c r="E83" s="5">
        <f t="shared" si="16"/>
        <v>5689.5</v>
      </c>
      <c r="F83" s="5">
        <f t="shared" si="16"/>
        <v>5689.5</v>
      </c>
      <c r="G83" s="5">
        <f t="shared" si="16"/>
        <v>5689.5</v>
      </c>
      <c r="H83" s="5">
        <f t="shared" si="16"/>
        <v>5689.5</v>
      </c>
      <c r="I83" s="5">
        <f t="shared" si="16"/>
        <v>5689.5</v>
      </c>
      <c r="J83" s="5">
        <f t="shared" si="16"/>
        <v>5689.5</v>
      </c>
      <c r="K83" s="5">
        <f t="shared" si="16"/>
        <v>5689.5</v>
      </c>
      <c r="L83" s="5">
        <f t="shared" si="16"/>
        <v>5689.5</v>
      </c>
      <c r="M83" s="5">
        <f t="shared" si="16"/>
        <v>5689.5</v>
      </c>
      <c r="N83" s="5">
        <f t="shared" si="16"/>
        <v>5689.5</v>
      </c>
      <c r="O83" s="5">
        <f t="shared" si="16"/>
        <v>5689.5</v>
      </c>
      <c r="P83" s="5">
        <f t="shared" si="16"/>
        <v>5689.5</v>
      </c>
      <c r="BA83" s="5">
        <v>0</v>
      </c>
      <c r="BB83" s="5">
        <v>5689</v>
      </c>
      <c r="BC83" s="5">
        <v>11379</v>
      </c>
      <c r="BD83" s="5">
        <v>11379</v>
      </c>
      <c r="BE83" s="5">
        <v>11379</v>
      </c>
      <c r="BF83" s="5">
        <v>11379</v>
      </c>
      <c r="BG83" s="5">
        <v>11379</v>
      </c>
      <c r="BH83" s="5">
        <v>11379</v>
      </c>
      <c r="BI83" s="5">
        <v>11379</v>
      </c>
      <c r="BJ83" s="5">
        <v>11379</v>
      </c>
      <c r="BK83" s="5">
        <v>11379</v>
      </c>
      <c r="BL83" s="5">
        <v>11379</v>
      </c>
      <c r="BM83" s="5">
        <v>11379</v>
      </c>
      <c r="BN83" s="5">
        <v>11379</v>
      </c>
      <c r="BO83" s="5">
        <v>11379</v>
      </c>
    </row>
    <row r="84" spans="1:67" ht="12">
      <c r="A84" s="4" t="s">
        <v>72</v>
      </c>
      <c r="B84" s="5">
        <f t="shared" si="16"/>
        <v>252.5</v>
      </c>
      <c r="C84" s="5">
        <f t="shared" si="16"/>
        <v>581</v>
      </c>
      <c r="D84" s="5">
        <f t="shared" si="16"/>
        <v>1067</v>
      </c>
      <c r="E84" s="5">
        <f t="shared" si="16"/>
        <v>1467</v>
      </c>
      <c r="F84" s="5">
        <f t="shared" si="16"/>
        <v>1675</v>
      </c>
      <c r="G84" s="5">
        <f t="shared" si="16"/>
        <v>1679.5</v>
      </c>
      <c r="H84" s="5">
        <f t="shared" si="16"/>
        <v>1679.5</v>
      </c>
      <c r="I84" s="5">
        <f t="shared" si="16"/>
        <v>1679.5</v>
      </c>
      <c r="J84" s="5">
        <f t="shared" si="16"/>
        <v>1679.5</v>
      </c>
      <c r="K84" s="5">
        <f t="shared" si="16"/>
        <v>1679.5</v>
      </c>
      <c r="L84" s="5">
        <f t="shared" si="16"/>
        <v>1679.5</v>
      </c>
      <c r="M84" s="5">
        <f t="shared" si="16"/>
        <v>1679.5</v>
      </c>
      <c r="N84" s="5">
        <f t="shared" si="16"/>
        <v>1679.5</v>
      </c>
      <c r="O84" s="5">
        <f t="shared" si="16"/>
        <v>1679.5</v>
      </c>
      <c r="P84" s="5">
        <f t="shared" si="16"/>
        <v>1679.5</v>
      </c>
      <c r="BA84" s="5">
        <v>505</v>
      </c>
      <c r="BB84" s="5">
        <v>1162</v>
      </c>
      <c r="BC84" s="5">
        <v>2134</v>
      </c>
      <c r="BD84" s="5">
        <v>2934</v>
      </c>
      <c r="BE84" s="5">
        <v>3350</v>
      </c>
      <c r="BF84" s="5">
        <v>3359</v>
      </c>
      <c r="BG84" s="5">
        <v>3359</v>
      </c>
      <c r="BH84" s="5">
        <v>3359</v>
      </c>
      <c r="BI84" s="5">
        <v>3359</v>
      </c>
      <c r="BJ84" s="5">
        <v>3359</v>
      </c>
      <c r="BK84" s="5">
        <v>3359</v>
      </c>
      <c r="BL84" s="5">
        <v>3359</v>
      </c>
      <c r="BM84" s="5">
        <v>3359</v>
      </c>
      <c r="BN84" s="5">
        <v>3359</v>
      </c>
      <c r="BO84" s="5">
        <v>3359</v>
      </c>
    </row>
    <row r="85" spans="1:16" ht="12">
      <c r="A85" s="4" t="s">
        <v>73</v>
      </c>
      <c r="B85" s="5">
        <f t="shared" si="16"/>
        <v>0</v>
      </c>
      <c r="C85" s="5">
        <f t="shared" si="16"/>
        <v>0</v>
      </c>
      <c r="D85" s="5">
        <f t="shared" si="16"/>
        <v>0</v>
      </c>
      <c r="E85" s="5">
        <f t="shared" si="16"/>
        <v>0</v>
      </c>
      <c r="F85" s="5">
        <f t="shared" si="16"/>
        <v>0</v>
      </c>
      <c r="G85" s="5">
        <f t="shared" si="16"/>
        <v>0</v>
      </c>
      <c r="H85" s="5">
        <f t="shared" si="16"/>
        <v>0</v>
      </c>
      <c r="I85" s="5">
        <f t="shared" si="16"/>
        <v>0</v>
      </c>
      <c r="J85" s="5">
        <f t="shared" si="16"/>
        <v>0</v>
      </c>
      <c r="K85" s="5">
        <f t="shared" si="16"/>
        <v>0</v>
      </c>
      <c r="L85" s="5">
        <f t="shared" si="16"/>
        <v>0</v>
      </c>
      <c r="M85" s="5">
        <f t="shared" si="16"/>
        <v>0</v>
      </c>
      <c r="N85" s="5">
        <f t="shared" si="16"/>
        <v>0</v>
      </c>
      <c r="O85" s="5">
        <f t="shared" si="16"/>
        <v>0</v>
      </c>
      <c r="P85" s="5">
        <f t="shared" si="16"/>
        <v>0</v>
      </c>
    </row>
    <row r="86" spans="1:67" ht="12">
      <c r="A86" s="4" t="s">
        <v>74</v>
      </c>
      <c r="B86" s="5">
        <f t="shared" si="16"/>
        <v>0</v>
      </c>
      <c r="C86" s="5">
        <f t="shared" si="16"/>
        <v>531</v>
      </c>
      <c r="D86" s="5">
        <f t="shared" si="16"/>
        <v>1012.5</v>
      </c>
      <c r="E86" s="5">
        <f t="shared" si="16"/>
        <v>1012.5</v>
      </c>
      <c r="F86" s="5">
        <f t="shared" si="16"/>
        <v>1012.5</v>
      </c>
      <c r="G86" s="5">
        <f t="shared" si="16"/>
        <v>1012.5</v>
      </c>
      <c r="H86" s="5">
        <f t="shared" si="16"/>
        <v>1012.5</v>
      </c>
      <c r="I86" s="5">
        <f t="shared" si="16"/>
        <v>1012.5</v>
      </c>
      <c r="J86" s="5">
        <f t="shared" si="16"/>
        <v>1012.5</v>
      </c>
      <c r="K86" s="5">
        <f t="shared" si="16"/>
        <v>1012.5</v>
      </c>
      <c r="L86" s="5">
        <f t="shared" si="16"/>
        <v>594.5</v>
      </c>
      <c r="M86" s="5">
        <f t="shared" si="16"/>
        <v>486</v>
      </c>
      <c r="N86" s="5">
        <f t="shared" si="16"/>
        <v>486</v>
      </c>
      <c r="O86" s="5">
        <f t="shared" si="16"/>
        <v>486</v>
      </c>
      <c r="P86" s="5">
        <f t="shared" si="16"/>
        <v>486</v>
      </c>
      <c r="BA86" s="5">
        <v>0</v>
      </c>
      <c r="BB86" s="5">
        <v>1062</v>
      </c>
      <c r="BC86" s="5">
        <v>2025</v>
      </c>
      <c r="BD86" s="5">
        <v>2025</v>
      </c>
      <c r="BE86" s="5">
        <v>2025</v>
      </c>
      <c r="BF86" s="5">
        <v>2025</v>
      </c>
      <c r="BG86" s="5">
        <v>2025</v>
      </c>
      <c r="BH86" s="5">
        <v>2025</v>
      </c>
      <c r="BI86" s="5">
        <v>2025</v>
      </c>
      <c r="BJ86" s="5">
        <v>2025</v>
      </c>
      <c r="BK86" s="5">
        <v>1189</v>
      </c>
      <c r="BL86" s="5">
        <v>972</v>
      </c>
      <c r="BM86" s="5">
        <v>972</v>
      </c>
      <c r="BN86" s="5">
        <v>972</v>
      </c>
      <c r="BO86" s="5">
        <v>972</v>
      </c>
    </row>
    <row r="87" spans="1:16" ht="12">
      <c r="A87" s="4" t="s">
        <v>75</v>
      </c>
      <c r="B87" s="5">
        <f t="shared" si="16"/>
        <v>0</v>
      </c>
      <c r="C87" s="5">
        <f t="shared" si="16"/>
        <v>0</v>
      </c>
      <c r="D87" s="5">
        <f t="shared" si="16"/>
        <v>0</v>
      </c>
      <c r="E87" s="5">
        <f t="shared" si="16"/>
        <v>0</v>
      </c>
      <c r="F87" s="5">
        <f t="shared" si="16"/>
        <v>0</v>
      </c>
      <c r="G87" s="5">
        <f t="shared" si="16"/>
        <v>0</v>
      </c>
      <c r="H87" s="5">
        <f t="shared" si="16"/>
        <v>0</v>
      </c>
      <c r="I87" s="5">
        <f t="shared" si="16"/>
        <v>0</v>
      </c>
      <c r="J87" s="5">
        <f t="shared" si="16"/>
        <v>0</v>
      </c>
      <c r="K87" s="5">
        <f t="shared" si="16"/>
        <v>0</v>
      </c>
      <c r="L87" s="5">
        <f t="shared" si="16"/>
        <v>0</v>
      </c>
      <c r="M87" s="5">
        <f t="shared" si="16"/>
        <v>0</v>
      </c>
      <c r="N87" s="5">
        <f t="shared" si="16"/>
        <v>0</v>
      </c>
      <c r="O87" s="5">
        <f t="shared" si="16"/>
        <v>0</v>
      </c>
      <c r="P87" s="5">
        <f t="shared" si="16"/>
        <v>0</v>
      </c>
    </row>
    <row r="88" spans="1:67" ht="12">
      <c r="A88" s="4" t="s">
        <v>76</v>
      </c>
      <c r="B88" s="5">
        <f t="shared" si="16"/>
        <v>416.5</v>
      </c>
      <c r="C88" s="5">
        <f t="shared" si="16"/>
        <v>957</v>
      </c>
      <c r="D88" s="5">
        <f t="shared" si="16"/>
        <v>1784.5</v>
      </c>
      <c r="E88" s="5">
        <f t="shared" si="16"/>
        <v>2417</v>
      </c>
      <c r="F88" s="5">
        <f t="shared" si="16"/>
        <v>2756.5</v>
      </c>
      <c r="G88" s="5">
        <f t="shared" si="16"/>
        <v>2350.5</v>
      </c>
      <c r="H88" s="5">
        <f t="shared" si="16"/>
        <v>1810</v>
      </c>
      <c r="I88" s="5">
        <f t="shared" si="16"/>
        <v>1381</v>
      </c>
      <c r="J88" s="5">
        <f t="shared" si="16"/>
        <v>1381</v>
      </c>
      <c r="K88" s="5">
        <f t="shared" si="16"/>
        <v>1381</v>
      </c>
      <c r="L88" s="5">
        <f t="shared" si="16"/>
        <v>1381</v>
      </c>
      <c r="M88" s="5">
        <f t="shared" si="16"/>
        <v>1381</v>
      </c>
      <c r="N88" s="5">
        <f t="shared" si="16"/>
        <v>1381</v>
      </c>
      <c r="O88" s="5">
        <f t="shared" si="16"/>
        <v>1381</v>
      </c>
      <c r="P88" s="5">
        <f t="shared" si="16"/>
        <v>1381</v>
      </c>
      <c r="BA88" s="5">
        <v>833</v>
      </c>
      <c r="BB88" s="5">
        <v>1914</v>
      </c>
      <c r="BC88" s="5">
        <v>3569</v>
      </c>
      <c r="BD88" s="5">
        <v>4834</v>
      </c>
      <c r="BE88" s="5">
        <v>5513</v>
      </c>
      <c r="BF88" s="5">
        <v>4701</v>
      </c>
      <c r="BG88" s="5">
        <v>3620</v>
      </c>
      <c r="BH88" s="5">
        <v>2762</v>
      </c>
      <c r="BI88" s="5">
        <v>2762</v>
      </c>
      <c r="BJ88" s="5">
        <v>2762</v>
      </c>
      <c r="BK88" s="5">
        <v>2762</v>
      </c>
      <c r="BL88" s="5">
        <v>2762</v>
      </c>
      <c r="BM88" s="5">
        <v>2762</v>
      </c>
      <c r="BN88" s="5">
        <v>2762</v>
      </c>
      <c r="BO88" s="5">
        <v>2762</v>
      </c>
    </row>
    <row r="90" ht="12">
      <c r="A90" s="4" t="s">
        <v>77</v>
      </c>
    </row>
    <row r="91" spans="1:67" ht="12">
      <c r="A91" s="4" t="s">
        <v>78</v>
      </c>
      <c r="B91" s="5">
        <f aca="true" t="shared" si="17" ref="B91:P91">SUM(B83:B89)</f>
        <v>669</v>
      </c>
      <c r="C91" s="5">
        <f t="shared" si="17"/>
        <v>4913.5</v>
      </c>
      <c r="D91" s="5">
        <f t="shared" si="17"/>
        <v>9553.5</v>
      </c>
      <c r="E91" s="5">
        <f t="shared" si="17"/>
        <v>10586</v>
      </c>
      <c r="F91" s="5">
        <f t="shared" si="17"/>
        <v>11133.5</v>
      </c>
      <c r="G91" s="5">
        <f t="shared" si="17"/>
        <v>10732</v>
      </c>
      <c r="H91" s="5">
        <f t="shared" si="17"/>
        <v>10191.5</v>
      </c>
      <c r="I91" s="5">
        <f t="shared" si="17"/>
        <v>9762.5</v>
      </c>
      <c r="J91" s="5">
        <f t="shared" si="17"/>
        <v>9762.5</v>
      </c>
      <c r="K91" s="5">
        <f t="shared" si="17"/>
        <v>9762.5</v>
      </c>
      <c r="L91" s="5">
        <f t="shared" si="17"/>
        <v>9344.5</v>
      </c>
      <c r="M91" s="5">
        <f t="shared" si="17"/>
        <v>9236</v>
      </c>
      <c r="N91" s="5">
        <f t="shared" si="17"/>
        <v>9236</v>
      </c>
      <c r="O91" s="5">
        <f t="shared" si="17"/>
        <v>9236</v>
      </c>
      <c r="P91" s="5">
        <f t="shared" si="17"/>
        <v>9236</v>
      </c>
      <c r="BA91" s="5">
        <f aca="true" t="shared" si="18" ref="BA91:BO91">SUM(BA83:BA89)</f>
        <v>1338</v>
      </c>
      <c r="BB91" s="5">
        <f t="shared" si="18"/>
        <v>9827</v>
      </c>
      <c r="BC91" s="5">
        <f t="shared" si="18"/>
        <v>19107</v>
      </c>
      <c r="BD91" s="5">
        <f t="shared" si="18"/>
        <v>21172</v>
      </c>
      <c r="BE91" s="5">
        <f t="shared" si="18"/>
        <v>22267</v>
      </c>
      <c r="BF91" s="5">
        <f t="shared" si="18"/>
        <v>21464</v>
      </c>
      <c r="BG91" s="5">
        <f t="shared" si="18"/>
        <v>20383</v>
      </c>
      <c r="BH91" s="5">
        <f t="shared" si="18"/>
        <v>19525</v>
      </c>
      <c r="BI91" s="5">
        <f t="shared" si="18"/>
        <v>19525</v>
      </c>
      <c r="BJ91" s="5">
        <f t="shared" si="18"/>
        <v>19525</v>
      </c>
      <c r="BK91" s="5">
        <f t="shared" si="18"/>
        <v>18689</v>
      </c>
      <c r="BL91" s="5">
        <f t="shared" si="18"/>
        <v>18472</v>
      </c>
      <c r="BM91" s="5">
        <f t="shared" si="18"/>
        <v>18472</v>
      </c>
      <c r="BN91" s="5">
        <f t="shared" si="18"/>
        <v>18472</v>
      </c>
      <c r="BO91" s="5">
        <f t="shared" si="18"/>
        <v>18472</v>
      </c>
    </row>
    <row r="94" ht="12">
      <c r="A94" s="4" t="s">
        <v>79</v>
      </c>
    </row>
    <row r="95" spans="1:67" ht="12">
      <c r="A95" s="4" t="s">
        <v>80</v>
      </c>
      <c r="B95" s="5">
        <f aca="true" t="shared" si="19" ref="B95:P97">BA95*$BA$65</f>
        <v>0</v>
      </c>
      <c r="C95" s="5">
        <f t="shared" si="19"/>
        <v>5455.5</v>
      </c>
      <c r="D95" s="5">
        <f t="shared" si="19"/>
        <v>10369</v>
      </c>
      <c r="E95" s="5">
        <f t="shared" si="19"/>
        <v>9425.5</v>
      </c>
      <c r="F95" s="5">
        <f t="shared" si="19"/>
        <v>7931</v>
      </c>
      <c r="G95" s="5">
        <f t="shared" si="19"/>
        <v>5968</v>
      </c>
      <c r="H95" s="5">
        <f t="shared" si="19"/>
        <v>4280</v>
      </c>
      <c r="I95" s="5">
        <f t="shared" si="19"/>
        <v>3259.5</v>
      </c>
      <c r="J95" s="5">
        <f t="shared" si="19"/>
        <v>2239</v>
      </c>
      <c r="K95" s="5">
        <f t="shared" si="19"/>
        <v>1174</v>
      </c>
      <c r="L95" s="5">
        <f t="shared" si="19"/>
        <v>302.5</v>
      </c>
      <c r="M95" s="5">
        <f t="shared" si="19"/>
        <v>0</v>
      </c>
      <c r="N95" s="5">
        <f t="shared" si="19"/>
        <v>0</v>
      </c>
      <c r="O95" s="5">
        <f t="shared" si="19"/>
        <v>0</v>
      </c>
      <c r="P95" s="5">
        <f t="shared" si="19"/>
        <v>0</v>
      </c>
      <c r="BA95" s="5">
        <v>0</v>
      </c>
      <c r="BB95" s="5">
        <v>10911</v>
      </c>
      <c r="BC95" s="5">
        <v>20738</v>
      </c>
      <c r="BD95" s="5">
        <v>18851</v>
      </c>
      <c r="BE95" s="5">
        <v>15862</v>
      </c>
      <c r="BF95" s="5">
        <v>11936</v>
      </c>
      <c r="BG95" s="5">
        <v>8560</v>
      </c>
      <c r="BH95" s="5">
        <v>6519</v>
      </c>
      <c r="BI95" s="5">
        <v>4478</v>
      </c>
      <c r="BJ95" s="5">
        <v>2348</v>
      </c>
      <c r="BK95" s="5">
        <v>605</v>
      </c>
      <c r="BL95" s="5">
        <v>0</v>
      </c>
      <c r="BM95" s="5">
        <v>0</v>
      </c>
      <c r="BN95" s="5">
        <v>0</v>
      </c>
      <c r="BO95" s="5">
        <v>0</v>
      </c>
    </row>
    <row r="96" spans="1:16" ht="12">
      <c r="A96" s="4" t="s">
        <v>81</v>
      </c>
      <c r="B96" s="5">
        <f t="shared" si="19"/>
        <v>0</v>
      </c>
      <c r="C96" s="5">
        <f t="shared" si="19"/>
        <v>0</v>
      </c>
      <c r="D96" s="5">
        <f t="shared" si="19"/>
        <v>0</v>
      </c>
      <c r="E96" s="5">
        <f t="shared" si="19"/>
        <v>0</v>
      </c>
      <c r="F96" s="5">
        <f t="shared" si="19"/>
        <v>0</v>
      </c>
      <c r="G96" s="5">
        <f t="shared" si="19"/>
        <v>0</v>
      </c>
      <c r="H96" s="5">
        <f t="shared" si="19"/>
        <v>0</v>
      </c>
      <c r="I96" s="5">
        <f t="shared" si="19"/>
        <v>0</v>
      </c>
      <c r="J96" s="5">
        <f t="shared" si="19"/>
        <v>0</v>
      </c>
      <c r="K96" s="5">
        <f t="shared" si="19"/>
        <v>0</v>
      </c>
      <c r="L96" s="5">
        <f t="shared" si="19"/>
        <v>0</v>
      </c>
      <c r="M96" s="5">
        <f t="shared" si="19"/>
        <v>0</v>
      </c>
      <c r="N96" s="5">
        <f t="shared" si="19"/>
        <v>0</v>
      </c>
      <c r="O96" s="5">
        <f t="shared" si="19"/>
        <v>0</v>
      </c>
      <c r="P96" s="5">
        <f t="shared" si="19"/>
        <v>0</v>
      </c>
    </row>
    <row r="97" spans="1:67" ht="12">
      <c r="A97" s="4" t="s">
        <v>82</v>
      </c>
      <c r="B97" s="5">
        <f t="shared" si="19"/>
        <v>0</v>
      </c>
      <c r="C97" s="5">
        <f t="shared" si="19"/>
        <v>385</v>
      </c>
      <c r="D97" s="5">
        <f t="shared" si="19"/>
        <v>815</v>
      </c>
      <c r="E97" s="5">
        <f t="shared" si="19"/>
        <v>815</v>
      </c>
      <c r="F97" s="5">
        <f t="shared" si="19"/>
        <v>815</v>
      </c>
      <c r="G97" s="5">
        <f t="shared" si="19"/>
        <v>815</v>
      </c>
      <c r="H97" s="5">
        <f t="shared" si="19"/>
        <v>815</v>
      </c>
      <c r="I97" s="5">
        <f t="shared" si="19"/>
        <v>815</v>
      </c>
      <c r="J97" s="5">
        <f t="shared" si="19"/>
        <v>815</v>
      </c>
      <c r="K97" s="5">
        <f t="shared" si="19"/>
        <v>815</v>
      </c>
      <c r="L97" s="5">
        <f t="shared" si="19"/>
        <v>815</v>
      </c>
      <c r="M97" s="5">
        <f t="shared" si="19"/>
        <v>432.5</v>
      </c>
      <c r="N97" s="5">
        <f t="shared" si="19"/>
        <v>0</v>
      </c>
      <c r="O97" s="5">
        <f t="shared" si="19"/>
        <v>0</v>
      </c>
      <c r="P97" s="5">
        <f t="shared" si="19"/>
        <v>0</v>
      </c>
      <c r="BA97" s="5">
        <v>0</v>
      </c>
      <c r="BB97" s="5">
        <v>770</v>
      </c>
      <c r="BC97" s="5">
        <v>1630</v>
      </c>
      <c r="BD97" s="5">
        <v>1630</v>
      </c>
      <c r="BE97" s="5">
        <v>1630</v>
      </c>
      <c r="BF97" s="5">
        <v>1630</v>
      </c>
      <c r="BG97" s="5">
        <v>1630</v>
      </c>
      <c r="BH97" s="5">
        <v>1630</v>
      </c>
      <c r="BI97" s="5">
        <v>1630</v>
      </c>
      <c r="BJ97" s="5">
        <v>1630</v>
      </c>
      <c r="BK97" s="5">
        <v>1630</v>
      </c>
      <c r="BL97" s="5">
        <v>865</v>
      </c>
      <c r="BM97" s="5">
        <v>0</v>
      </c>
      <c r="BN97" s="5">
        <v>0</v>
      </c>
      <c r="BO97" s="5">
        <v>0</v>
      </c>
    </row>
    <row r="98" spans="1:67" ht="12">
      <c r="A98" s="4" t="s">
        <v>83</v>
      </c>
      <c r="B98" s="5">
        <f aca="true" t="shared" si="20" ref="B98:P98">SUM(B95:B97)</f>
        <v>0</v>
      </c>
      <c r="C98" s="5">
        <f t="shared" si="20"/>
        <v>5840.5</v>
      </c>
      <c r="D98" s="5">
        <f t="shared" si="20"/>
        <v>11184</v>
      </c>
      <c r="E98" s="5">
        <f t="shared" si="20"/>
        <v>10240.5</v>
      </c>
      <c r="F98" s="5">
        <f t="shared" si="20"/>
        <v>8746</v>
      </c>
      <c r="G98" s="5">
        <f t="shared" si="20"/>
        <v>6783</v>
      </c>
      <c r="H98" s="5">
        <f t="shared" si="20"/>
        <v>5095</v>
      </c>
      <c r="I98" s="5">
        <f t="shared" si="20"/>
        <v>4074.5</v>
      </c>
      <c r="J98" s="5">
        <f t="shared" si="20"/>
        <v>3054</v>
      </c>
      <c r="K98" s="5">
        <f t="shared" si="20"/>
        <v>1989</v>
      </c>
      <c r="L98" s="5">
        <f t="shared" si="20"/>
        <v>1117.5</v>
      </c>
      <c r="M98" s="5">
        <f t="shared" si="20"/>
        <v>432.5</v>
      </c>
      <c r="N98" s="5">
        <f t="shared" si="20"/>
        <v>0</v>
      </c>
      <c r="O98" s="5">
        <f t="shared" si="20"/>
        <v>0</v>
      </c>
      <c r="P98" s="5">
        <f t="shared" si="20"/>
        <v>0</v>
      </c>
      <c r="BA98" s="5">
        <f aca="true" t="shared" si="21" ref="BA98:BO98">SUM(BA95:BA97)</f>
        <v>0</v>
      </c>
      <c r="BB98" s="5">
        <f t="shared" si="21"/>
        <v>11681</v>
      </c>
      <c r="BC98" s="5">
        <f t="shared" si="21"/>
        <v>22368</v>
      </c>
      <c r="BD98" s="5">
        <f t="shared" si="21"/>
        <v>20481</v>
      </c>
      <c r="BE98" s="5">
        <f t="shared" si="21"/>
        <v>17492</v>
      </c>
      <c r="BF98" s="5">
        <f t="shared" si="21"/>
        <v>13566</v>
      </c>
      <c r="BG98" s="5">
        <f t="shared" si="21"/>
        <v>10190</v>
      </c>
      <c r="BH98" s="5">
        <f t="shared" si="21"/>
        <v>8149</v>
      </c>
      <c r="BI98" s="5">
        <f t="shared" si="21"/>
        <v>6108</v>
      </c>
      <c r="BJ98" s="5">
        <f t="shared" si="21"/>
        <v>3978</v>
      </c>
      <c r="BK98" s="5">
        <f t="shared" si="21"/>
        <v>2235</v>
      </c>
      <c r="BL98" s="5">
        <f t="shared" si="21"/>
        <v>865</v>
      </c>
      <c r="BM98" s="5">
        <f t="shared" si="21"/>
        <v>0</v>
      </c>
      <c r="BN98" s="5">
        <f t="shared" si="21"/>
        <v>0</v>
      </c>
      <c r="BO98" s="5">
        <f t="shared" si="21"/>
        <v>0</v>
      </c>
    </row>
    <row r="100" spans="1:67" ht="12">
      <c r="A100" s="4" t="s">
        <v>84</v>
      </c>
      <c r="B100" s="5">
        <f aca="true" t="shared" si="22" ref="B100:P100">BA100*$BA$65</f>
        <v>0</v>
      </c>
      <c r="C100" s="5">
        <f t="shared" si="22"/>
        <v>0</v>
      </c>
      <c r="D100" s="5">
        <f t="shared" si="22"/>
        <v>0</v>
      </c>
      <c r="E100" s="5">
        <f t="shared" si="22"/>
        <v>400</v>
      </c>
      <c r="F100" s="5">
        <f t="shared" si="22"/>
        <v>950</v>
      </c>
      <c r="G100" s="5">
        <f t="shared" si="22"/>
        <v>1350</v>
      </c>
      <c r="H100" s="5">
        <f t="shared" si="22"/>
        <v>2050</v>
      </c>
      <c r="I100" s="5">
        <f t="shared" si="22"/>
        <v>3100</v>
      </c>
      <c r="J100" s="5">
        <f t="shared" si="22"/>
        <v>3250</v>
      </c>
      <c r="K100" s="5">
        <f t="shared" si="22"/>
        <v>3300</v>
      </c>
      <c r="L100" s="5">
        <f t="shared" si="22"/>
        <v>3350</v>
      </c>
      <c r="M100" s="5">
        <f t="shared" si="22"/>
        <v>3650</v>
      </c>
      <c r="N100" s="5">
        <f t="shared" si="22"/>
        <v>4000</v>
      </c>
      <c r="O100" s="5">
        <f t="shared" si="22"/>
        <v>4400</v>
      </c>
      <c r="P100" s="5">
        <f t="shared" si="22"/>
        <v>4850</v>
      </c>
      <c r="BA100" s="5">
        <v>0</v>
      </c>
      <c r="BB100" s="5">
        <v>0</v>
      </c>
      <c r="BC100" s="5">
        <v>0</v>
      </c>
      <c r="BD100" s="5">
        <v>800</v>
      </c>
      <c r="BE100" s="5">
        <v>1900</v>
      </c>
      <c r="BF100" s="5">
        <v>2700</v>
      </c>
      <c r="BG100" s="5">
        <v>4100</v>
      </c>
      <c r="BH100" s="5">
        <v>6200</v>
      </c>
      <c r="BI100" s="5">
        <v>6500</v>
      </c>
      <c r="BJ100" s="5">
        <v>6600</v>
      </c>
      <c r="BK100" s="5">
        <v>6700</v>
      </c>
      <c r="BL100" s="5">
        <v>7300</v>
      </c>
      <c r="BM100" s="5">
        <v>8000</v>
      </c>
      <c r="BN100" s="5">
        <v>8800</v>
      </c>
      <c r="BO100" s="5">
        <v>9700</v>
      </c>
    </row>
    <row r="102" spans="1:67" ht="12">
      <c r="A102" s="4" t="s">
        <v>85</v>
      </c>
      <c r="B102" s="5">
        <f aca="true" t="shared" si="23" ref="B102:P102">B79-B91-B98+B100</f>
        <v>1209.5</v>
      </c>
      <c r="C102" s="5">
        <f t="shared" si="23"/>
        <v>-1807.5</v>
      </c>
      <c r="D102" s="5">
        <f t="shared" si="23"/>
        <v>-743.5</v>
      </c>
      <c r="E102" s="5">
        <f t="shared" si="23"/>
        <v>9882.5</v>
      </c>
      <c r="F102" s="5">
        <f t="shared" si="23"/>
        <v>16736</v>
      </c>
      <c r="G102" s="5">
        <f t="shared" si="23"/>
        <v>19825</v>
      </c>
      <c r="H102" s="5">
        <f t="shared" si="23"/>
        <v>23197</v>
      </c>
      <c r="I102" s="5">
        <f t="shared" si="23"/>
        <v>26014.5</v>
      </c>
      <c r="J102" s="5">
        <f t="shared" si="23"/>
        <v>27262.5</v>
      </c>
      <c r="K102" s="5">
        <f t="shared" si="23"/>
        <v>28439</v>
      </c>
      <c r="L102" s="5">
        <f t="shared" si="23"/>
        <v>29778.5</v>
      </c>
      <c r="M102" s="5">
        <f t="shared" si="23"/>
        <v>31901</v>
      </c>
      <c r="N102" s="5">
        <f t="shared" si="23"/>
        <v>32683.5</v>
      </c>
      <c r="O102" s="5">
        <f t="shared" si="23"/>
        <v>33083.5</v>
      </c>
      <c r="P102" s="5">
        <f t="shared" si="23"/>
        <v>33533.5</v>
      </c>
      <c r="BA102" s="5">
        <f aca="true" t="shared" si="24" ref="BA102:BO102">BA79-BA91-BA98+BA100</f>
        <v>2419</v>
      </c>
      <c r="BB102" s="5">
        <f t="shared" si="24"/>
        <v>-3615</v>
      </c>
      <c r="BC102" s="5">
        <f t="shared" si="24"/>
        <v>-1487</v>
      </c>
      <c r="BD102" s="5">
        <f t="shared" si="24"/>
        <v>19765</v>
      </c>
      <c r="BE102" s="5">
        <f t="shared" si="24"/>
        <v>33472</v>
      </c>
      <c r="BF102" s="5">
        <f t="shared" si="24"/>
        <v>39650</v>
      </c>
      <c r="BG102" s="5">
        <f t="shared" si="24"/>
        <v>46394</v>
      </c>
      <c r="BH102" s="5">
        <f t="shared" si="24"/>
        <v>52029</v>
      </c>
      <c r="BI102" s="5">
        <f t="shared" si="24"/>
        <v>54525</v>
      </c>
      <c r="BJ102" s="5">
        <f t="shared" si="24"/>
        <v>56878</v>
      </c>
      <c r="BK102" s="5">
        <f t="shared" si="24"/>
        <v>59557</v>
      </c>
      <c r="BL102" s="5">
        <f t="shared" si="24"/>
        <v>63802</v>
      </c>
      <c r="BM102" s="5">
        <f t="shared" si="24"/>
        <v>65367</v>
      </c>
      <c r="BN102" s="5">
        <f t="shared" si="24"/>
        <v>66167</v>
      </c>
      <c r="BO102" s="5">
        <f t="shared" si="24"/>
        <v>67067</v>
      </c>
    </row>
    <row r="104" spans="1:67" ht="12">
      <c r="A104" s="4" t="s">
        <v>86</v>
      </c>
      <c r="B104" s="5">
        <f aca="true" t="shared" si="25" ref="B104:P104">(B102-B70)*0.315</f>
        <v>94.815</v>
      </c>
      <c r="C104" s="5">
        <f t="shared" si="25"/>
        <v>-1175.58</v>
      </c>
      <c r="D104" s="5">
        <f t="shared" si="25"/>
        <v>-904.995</v>
      </c>
      <c r="E104" s="5">
        <f t="shared" si="25"/>
        <v>2409.5925</v>
      </c>
      <c r="F104" s="5">
        <f t="shared" si="25"/>
        <v>4566.3975</v>
      </c>
      <c r="G104" s="5">
        <f t="shared" si="25"/>
        <v>5539.4325</v>
      </c>
      <c r="H104" s="5">
        <f t="shared" si="25"/>
        <v>6601.6125</v>
      </c>
      <c r="I104" s="5">
        <f t="shared" si="25"/>
        <v>7489.125</v>
      </c>
      <c r="J104" s="5">
        <f t="shared" si="25"/>
        <v>7882.245</v>
      </c>
      <c r="K104" s="5">
        <f t="shared" si="25"/>
        <v>8252.8425</v>
      </c>
      <c r="L104" s="5">
        <f t="shared" si="25"/>
        <v>8674.785</v>
      </c>
      <c r="M104" s="5">
        <f t="shared" si="25"/>
        <v>9343.3725</v>
      </c>
      <c r="N104" s="5">
        <f t="shared" si="25"/>
        <v>9589.86</v>
      </c>
      <c r="O104" s="5">
        <f t="shared" si="25"/>
        <v>9715.86</v>
      </c>
      <c r="P104" s="5">
        <f t="shared" si="25"/>
        <v>9857.61</v>
      </c>
      <c r="BA104" s="5">
        <f>(BA102-BA70)*0.315</f>
        <v>189.63</v>
      </c>
      <c r="BB104" s="5">
        <v>0</v>
      </c>
      <c r="BC104" s="5">
        <v>0</v>
      </c>
      <c r="BD104" s="5">
        <f aca="true" t="shared" si="26" ref="BD104:BO104">(BD102-BD70)*0.315</f>
        <v>4819.185</v>
      </c>
      <c r="BE104" s="5">
        <f t="shared" si="26"/>
        <v>9132.795</v>
      </c>
      <c r="BF104" s="5">
        <f t="shared" si="26"/>
        <v>11078.865</v>
      </c>
      <c r="BG104" s="5">
        <f t="shared" si="26"/>
        <v>13203.225</v>
      </c>
      <c r="BH104" s="5">
        <f t="shared" si="26"/>
        <v>14978.25</v>
      </c>
      <c r="BI104" s="5">
        <f t="shared" si="26"/>
        <v>15764.49</v>
      </c>
      <c r="BJ104" s="5">
        <f t="shared" si="26"/>
        <v>16505.685</v>
      </c>
      <c r="BK104" s="5">
        <f t="shared" si="26"/>
        <v>17349.57</v>
      </c>
      <c r="BL104" s="5">
        <f t="shared" si="26"/>
        <v>18686.745</v>
      </c>
      <c r="BM104" s="5">
        <f t="shared" si="26"/>
        <v>19179.72</v>
      </c>
      <c r="BN104" s="5">
        <f t="shared" si="26"/>
        <v>19431.72</v>
      </c>
      <c r="BO104" s="5">
        <f t="shared" si="26"/>
        <v>19715.22</v>
      </c>
    </row>
    <row r="106" spans="1:67" ht="12">
      <c r="A106" s="4" t="s">
        <v>87</v>
      </c>
      <c r="B106" s="5">
        <f aca="true" t="shared" si="27" ref="B106:P106">B102*0.08</f>
        <v>96.76</v>
      </c>
      <c r="C106" s="5">
        <f t="shared" si="27"/>
        <v>-144.6</v>
      </c>
      <c r="D106" s="5">
        <f t="shared" si="27"/>
        <v>-59.480000000000004</v>
      </c>
      <c r="E106" s="5">
        <f t="shared" si="27"/>
        <v>790.6</v>
      </c>
      <c r="F106" s="5">
        <f t="shared" si="27"/>
        <v>1338.88</v>
      </c>
      <c r="G106" s="5">
        <f t="shared" si="27"/>
        <v>1586</v>
      </c>
      <c r="H106" s="5">
        <f t="shared" si="27"/>
        <v>1855.76</v>
      </c>
      <c r="I106" s="5">
        <f t="shared" si="27"/>
        <v>2081.16</v>
      </c>
      <c r="J106" s="5">
        <f t="shared" si="27"/>
        <v>2181</v>
      </c>
      <c r="K106" s="5">
        <f t="shared" si="27"/>
        <v>2275.12</v>
      </c>
      <c r="L106" s="5">
        <f t="shared" si="27"/>
        <v>2382.28</v>
      </c>
      <c r="M106" s="5">
        <f t="shared" si="27"/>
        <v>2552.08</v>
      </c>
      <c r="N106" s="5">
        <f t="shared" si="27"/>
        <v>2614.68</v>
      </c>
      <c r="O106" s="5">
        <f t="shared" si="27"/>
        <v>2646.68</v>
      </c>
      <c r="P106" s="5">
        <f t="shared" si="27"/>
        <v>2682.68</v>
      </c>
      <c r="BA106" s="5">
        <f>BA102*0.08</f>
        <v>193.52</v>
      </c>
      <c r="BB106" s="5">
        <v>0</v>
      </c>
      <c r="BC106" s="5">
        <v>0</v>
      </c>
      <c r="BD106" s="5">
        <f aca="true" t="shared" si="28" ref="BD106:BO106">BD102*0.08</f>
        <v>1581.2</v>
      </c>
      <c r="BE106" s="5">
        <f t="shared" si="28"/>
        <v>2677.76</v>
      </c>
      <c r="BF106" s="5">
        <f t="shared" si="28"/>
        <v>3172</v>
      </c>
      <c r="BG106" s="5">
        <f t="shared" si="28"/>
        <v>3711.52</v>
      </c>
      <c r="BH106" s="5">
        <f t="shared" si="28"/>
        <v>4162.32</v>
      </c>
      <c r="BI106" s="5">
        <f t="shared" si="28"/>
        <v>4362</v>
      </c>
      <c r="BJ106" s="5">
        <f t="shared" si="28"/>
        <v>4550.24</v>
      </c>
      <c r="BK106" s="5">
        <f t="shared" si="28"/>
        <v>4764.56</v>
      </c>
      <c r="BL106" s="5">
        <f t="shared" si="28"/>
        <v>5104.16</v>
      </c>
      <c r="BM106" s="5">
        <f t="shared" si="28"/>
        <v>5229.36</v>
      </c>
      <c r="BN106" s="5">
        <f t="shared" si="28"/>
        <v>5293.36</v>
      </c>
      <c r="BO106" s="5">
        <f t="shared" si="28"/>
        <v>5365.36</v>
      </c>
    </row>
    <row r="108" spans="1:67" ht="12">
      <c r="A108" s="4" t="s">
        <v>88</v>
      </c>
      <c r="B108" s="5">
        <f aca="true" t="shared" si="29" ref="B108:P108">B102-B104-B106</f>
        <v>1017.925</v>
      </c>
      <c r="C108" s="5">
        <f t="shared" si="29"/>
        <v>-487.32000000000005</v>
      </c>
      <c r="D108" s="5">
        <f t="shared" si="29"/>
        <v>220.97500000000002</v>
      </c>
      <c r="E108" s="5">
        <f t="shared" si="29"/>
        <v>6682.307499999999</v>
      </c>
      <c r="F108" s="5">
        <f t="shared" si="29"/>
        <v>10830.7225</v>
      </c>
      <c r="G108" s="5">
        <f t="shared" si="29"/>
        <v>12699.567500000001</v>
      </c>
      <c r="H108" s="5">
        <f t="shared" si="29"/>
        <v>14739.6275</v>
      </c>
      <c r="I108" s="5">
        <f t="shared" si="29"/>
        <v>16444.215</v>
      </c>
      <c r="J108" s="5">
        <f t="shared" si="29"/>
        <v>17199.255</v>
      </c>
      <c r="K108" s="5">
        <f t="shared" si="29"/>
        <v>17911.037500000002</v>
      </c>
      <c r="L108" s="5">
        <f t="shared" si="29"/>
        <v>18721.435</v>
      </c>
      <c r="M108" s="5">
        <f t="shared" si="29"/>
        <v>20005.5475</v>
      </c>
      <c r="N108" s="5">
        <f t="shared" si="29"/>
        <v>20478.96</v>
      </c>
      <c r="O108" s="5">
        <f t="shared" si="29"/>
        <v>20720.96</v>
      </c>
      <c r="P108" s="5">
        <f t="shared" si="29"/>
        <v>20993.21</v>
      </c>
      <c r="BA108" s="5">
        <f aca="true" t="shared" si="30" ref="BA108:BO108">BA102-BA104-BA106</f>
        <v>2035.85</v>
      </c>
      <c r="BB108" s="5">
        <f t="shared" si="30"/>
        <v>-3615</v>
      </c>
      <c r="BC108" s="5">
        <f t="shared" si="30"/>
        <v>-1487</v>
      </c>
      <c r="BD108" s="5">
        <f t="shared" si="30"/>
        <v>13364.614999999998</v>
      </c>
      <c r="BE108" s="5">
        <f t="shared" si="30"/>
        <v>21661.445</v>
      </c>
      <c r="BF108" s="5">
        <f t="shared" si="30"/>
        <v>25399.135000000002</v>
      </c>
      <c r="BG108" s="5">
        <f t="shared" si="30"/>
        <v>29479.255</v>
      </c>
      <c r="BH108" s="5">
        <f t="shared" si="30"/>
        <v>32888.43</v>
      </c>
      <c r="BI108" s="5">
        <f t="shared" si="30"/>
        <v>34398.51</v>
      </c>
      <c r="BJ108" s="5">
        <f t="shared" si="30"/>
        <v>35822.075000000004</v>
      </c>
      <c r="BK108" s="5">
        <f t="shared" si="30"/>
        <v>37442.87</v>
      </c>
      <c r="BL108" s="5">
        <f t="shared" si="30"/>
        <v>40011.095</v>
      </c>
      <c r="BM108" s="5">
        <f t="shared" si="30"/>
        <v>40957.92</v>
      </c>
      <c r="BN108" s="5">
        <f t="shared" si="30"/>
        <v>41441.92</v>
      </c>
      <c r="BO108" s="5">
        <f t="shared" si="30"/>
        <v>41986.42</v>
      </c>
    </row>
    <row r="109" spans="1:67" ht="12">
      <c r="A109" s="4" t="s">
        <v>129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</row>
    <row r="110" spans="1:67" ht="12">
      <c r="A110" s="7">
        <f>C52-C23-C40-C50</f>
        <v>59231.5</v>
      </c>
      <c r="B110" s="7">
        <f>D52-D23-D40-D50</f>
        <v>35812</v>
      </c>
      <c r="C110" s="7">
        <f>E52-E23-E40-E50</f>
        <v>29050.5</v>
      </c>
      <c r="D110" s="5">
        <v>0</v>
      </c>
      <c r="E110" s="5">
        <v>800</v>
      </c>
      <c r="F110" s="5">
        <v>800</v>
      </c>
      <c r="G110" s="5">
        <v>800</v>
      </c>
      <c r="H110" s="5">
        <v>800</v>
      </c>
      <c r="I110" s="5">
        <v>1335</v>
      </c>
      <c r="J110" s="5">
        <v>1335</v>
      </c>
      <c r="K110" s="5">
        <v>1335</v>
      </c>
      <c r="L110" s="5">
        <v>1335</v>
      </c>
      <c r="M110" s="5">
        <v>1335</v>
      </c>
      <c r="N110" s="5">
        <v>1335</v>
      </c>
      <c r="O110" s="5">
        <v>1335</v>
      </c>
      <c r="P110" s="5">
        <f>-27750-12500</f>
        <v>-40250</v>
      </c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</row>
    <row r="111" spans="1:67" ht="12">
      <c r="A111" s="4" t="s">
        <v>130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" t="s">
        <v>134</v>
      </c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</row>
    <row r="112" spans="1:67" ht="12">
      <c r="A112" s="7">
        <v>0</v>
      </c>
      <c r="B112" s="5">
        <f>B108+B76+B86+B98*(1-0.315-0.08)</f>
        <v>4091.425</v>
      </c>
      <c r="C112" s="5">
        <f aca="true" t="shared" si="31" ref="C112:P112">C108+C76+C86+C98*(1-0.315-0.08)</f>
        <v>8947.1825</v>
      </c>
      <c r="D112" s="5">
        <f t="shared" si="31"/>
        <v>15729.795000000002</v>
      </c>
      <c r="E112" s="5">
        <f t="shared" si="31"/>
        <v>21938.809999999998</v>
      </c>
      <c r="F112" s="5">
        <f t="shared" si="31"/>
        <v>25195.5525</v>
      </c>
      <c r="G112" s="5">
        <f t="shared" si="31"/>
        <v>25493.7825</v>
      </c>
      <c r="H112" s="5">
        <f t="shared" si="31"/>
        <v>26069.1025</v>
      </c>
      <c r="I112" s="5">
        <f t="shared" si="31"/>
        <v>26838.2875</v>
      </c>
      <c r="J112" s="5">
        <f t="shared" si="31"/>
        <v>26898.425000000003</v>
      </c>
      <c r="K112" s="5">
        <f t="shared" si="31"/>
        <v>26904.382500000003</v>
      </c>
      <c r="L112" s="5">
        <f t="shared" si="31"/>
        <v>26769.522500000003</v>
      </c>
      <c r="M112" s="5">
        <f t="shared" si="31"/>
        <v>26501.71</v>
      </c>
      <c r="N112" s="5">
        <f t="shared" si="31"/>
        <v>26713.46</v>
      </c>
      <c r="O112" s="5">
        <f t="shared" si="31"/>
        <v>26955.46</v>
      </c>
      <c r="P112" s="5">
        <f t="shared" si="31"/>
        <v>27227.71</v>
      </c>
      <c r="Q112" s="9">
        <v>0.1</v>
      </c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</row>
    <row r="113" spans="1:67" ht="12">
      <c r="A113" s="4" t="s">
        <v>131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0" t="s">
        <v>132</v>
      </c>
      <c r="R113" s="10" t="s">
        <v>133</v>
      </c>
      <c r="S113" s="10" t="s">
        <v>142</v>
      </c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</row>
    <row r="114" spans="1:67" ht="12">
      <c r="A114" s="7">
        <f>A112-A110</f>
        <v>-59231.5</v>
      </c>
      <c r="B114" s="7">
        <f aca="true" t="shared" si="32" ref="B114:P114">B112-B110</f>
        <v>-31720.575</v>
      </c>
      <c r="C114" s="7">
        <f t="shared" si="32"/>
        <v>-20103.317499999997</v>
      </c>
      <c r="D114" s="7">
        <f t="shared" si="32"/>
        <v>15729.795000000002</v>
      </c>
      <c r="E114" s="7">
        <f t="shared" si="32"/>
        <v>21138.809999999998</v>
      </c>
      <c r="F114" s="7">
        <f t="shared" si="32"/>
        <v>24395.5525</v>
      </c>
      <c r="G114" s="7">
        <f t="shared" si="32"/>
        <v>24693.7825</v>
      </c>
      <c r="H114" s="7">
        <f t="shared" si="32"/>
        <v>25269.1025</v>
      </c>
      <c r="I114" s="7">
        <f t="shared" si="32"/>
        <v>25503.2875</v>
      </c>
      <c r="J114" s="7">
        <f t="shared" si="32"/>
        <v>25563.425000000003</v>
      </c>
      <c r="K114" s="7">
        <f t="shared" si="32"/>
        <v>25569.382500000003</v>
      </c>
      <c r="L114" s="7">
        <f t="shared" si="32"/>
        <v>25434.522500000003</v>
      </c>
      <c r="M114" s="7">
        <f t="shared" si="32"/>
        <v>25166.71</v>
      </c>
      <c r="N114" s="7">
        <f t="shared" si="32"/>
        <v>25378.46</v>
      </c>
      <c r="O114" s="7">
        <f t="shared" si="32"/>
        <v>25620.46</v>
      </c>
      <c r="P114" s="7">
        <f t="shared" si="32"/>
        <v>67477.70999999999</v>
      </c>
      <c r="Q114" s="11">
        <f>NPV(Q112,B114:P114)+A114</f>
        <v>43409.21011174895</v>
      </c>
      <c r="R114" s="12">
        <f>IRR(A114:P114)</f>
        <v>0.15130721448905055</v>
      </c>
      <c r="S114" s="15">
        <f>MIRR(A114:P114,$Q$112,$Q$112)</f>
        <v>0.12573571985884957</v>
      </c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</row>
    <row r="115" spans="1:67" ht="12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</row>
    <row r="118" ht="12">
      <c r="A118" s="4" t="s">
        <v>52</v>
      </c>
    </row>
    <row r="119" ht="12">
      <c r="A119" s="1" t="s">
        <v>89</v>
      </c>
    </row>
    <row r="120" spans="1:57" ht="12">
      <c r="A120" s="4" t="s">
        <v>2</v>
      </c>
      <c r="BC120" s="13"/>
      <c r="BE120" s="13"/>
    </row>
    <row r="121" spans="1:55" ht="12">
      <c r="A121" s="4" t="s">
        <v>90</v>
      </c>
      <c r="BC121" s="13"/>
    </row>
    <row r="122" spans="1:55" ht="12">
      <c r="A122" s="4" t="s">
        <v>91</v>
      </c>
      <c r="BC122" s="13"/>
    </row>
    <row r="123" spans="4:53" ht="12">
      <c r="D123" s="13"/>
      <c r="F123" s="14"/>
      <c r="BA123" s="5">
        <v>0.5</v>
      </c>
    </row>
    <row r="124" spans="1:67" ht="12">
      <c r="A124" s="4" t="s">
        <v>92</v>
      </c>
      <c r="B124" s="6">
        <v>1987</v>
      </c>
      <c r="C124" s="6">
        <v>1988</v>
      </c>
      <c r="D124" s="6">
        <v>1989</v>
      </c>
      <c r="E124" s="6">
        <v>1990</v>
      </c>
      <c r="F124" s="6">
        <v>1991</v>
      </c>
      <c r="G124" s="6">
        <v>1992</v>
      </c>
      <c r="H124" s="6">
        <v>1993</v>
      </c>
      <c r="I124" s="6">
        <v>1994</v>
      </c>
      <c r="J124" s="6">
        <v>1995</v>
      </c>
      <c r="K124" s="6">
        <v>1996</v>
      </c>
      <c r="L124" s="6">
        <v>1997</v>
      </c>
      <c r="M124" s="6">
        <v>1998</v>
      </c>
      <c r="N124" s="6">
        <v>1999</v>
      </c>
      <c r="O124" s="6">
        <v>2000</v>
      </c>
      <c r="P124" s="6">
        <v>2001</v>
      </c>
      <c r="BA124" s="7" t="s">
        <v>93</v>
      </c>
      <c r="BB124" s="7" t="s">
        <v>10</v>
      </c>
      <c r="BC124" s="7" t="s">
        <v>94</v>
      </c>
      <c r="BD124" s="7" t="s">
        <v>95</v>
      </c>
      <c r="BE124" s="7" t="s">
        <v>96</v>
      </c>
      <c r="BF124" s="7" t="s">
        <v>97</v>
      </c>
      <c r="BG124" s="7" t="s">
        <v>98</v>
      </c>
      <c r="BH124" s="7" t="s">
        <v>99</v>
      </c>
      <c r="BI124" s="7" t="s">
        <v>100</v>
      </c>
      <c r="BJ124" s="7" t="s">
        <v>8</v>
      </c>
      <c r="BK124" s="7" t="s">
        <v>9</v>
      </c>
      <c r="BL124" s="7" t="s">
        <v>101</v>
      </c>
      <c r="BM124" s="7" t="s">
        <v>102</v>
      </c>
      <c r="BN124" s="7" t="s">
        <v>103</v>
      </c>
      <c r="BO124" s="7" t="s">
        <v>104</v>
      </c>
    </row>
    <row r="125" spans="2:67" ht="12">
      <c r="B125" s="7" t="s">
        <v>12</v>
      </c>
      <c r="C125" s="7" t="s">
        <v>12</v>
      </c>
      <c r="D125" s="7" t="s">
        <v>12</v>
      </c>
      <c r="E125" s="7" t="s">
        <v>12</v>
      </c>
      <c r="F125" s="7" t="s">
        <v>12</v>
      </c>
      <c r="G125" s="7" t="s">
        <v>12</v>
      </c>
      <c r="H125" s="7" t="s">
        <v>12</v>
      </c>
      <c r="I125" s="7" t="s">
        <v>12</v>
      </c>
      <c r="J125" s="7" t="s">
        <v>12</v>
      </c>
      <c r="K125" s="7" t="s">
        <v>12</v>
      </c>
      <c r="L125" s="7" t="s">
        <v>12</v>
      </c>
      <c r="M125" s="7" t="s">
        <v>12</v>
      </c>
      <c r="N125" s="7" t="s">
        <v>12</v>
      </c>
      <c r="O125" s="7" t="s">
        <v>12</v>
      </c>
      <c r="P125" s="7" t="s">
        <v>12</v>
      </c>
      <c r="BA125" s="7" t="s">
        <v>12</v>
      </c>
      <c r="BB125" s="7" t="s">
        <v>12</v>
      </c>
      <c r="BC125" s="7" t="s">
        <v>12</v>
      </c>
      <c r="BD125" s="7" t="s">
        <v>12</v>
      </c>
      <c r="BE125" s="7" t="s">
        <v>12</v>
      </c>
      <c r="BF125" s="7" t="s">
        <v>12</v>
      </c>
      <c r="BG125" s="7" t="s">
        <v>12</v>
      </c>
      <c r="BH125" s="7" t="s">
        <v>12</v>
      </c>
      <c r="BI125" s="7" t="s">
        <v>12</v>
      </c>
      <c r="BJ125" s="7" t="s">
        <v>12</v>
      </c>
      <c r="BK125" s="7" t="s">
        <v>12</v>
      </c>
      <c r="BL125" s="7" t="s">
        <v>12</v>
      </c>
      <c r="BM125" s="7" t="s">
        <v>12</v>
      </c>
      <c r="BN125" s="7" t="s">
        <v>12</v>
      </c>
      <c r="BO125" s="7" t="s">
        <v>12</v>
      </c>
    </row>
    <row r="126" spans="1:67" ht="12">
      <c r="A126" s="4" t="s">
        <v>105</v>
      </c>
      <c r="D126" s="13"/>
      <c r="BM126" s="4" t="s">
        <v>15</v>
      </c>
      <c r="BN126" s="4" t="s">
        <v>15</v>
      </c>
      <c r="BO126" s="4" t="s">
        <v>15</v>
      </c>
    </row>
    <row r="127" spans="1:4" ht="12">
      <c r="A127" s="4" t="s">
        <v>106</v>
      </c>
      <c r="D127" s="13"/>
    </row>
    <row r="128" spans="1:67" ht="12">
      <c r="A128" s="4" t="s">
        <v>107</v>
      </c>
      <c r="B128" s="5">
        <f aca="true" t="shared" si="33" ref="B128:P129">$BA$123*BA128</f>
        <v>28118</v>
      </c>
      <c r="C128" s="5">
        <f t="shared" si="33"/>
        <v>14487</v>
      </c>
      <c r="D128" s="5">
        <f t="shared" si="33"/>
        <v>8602.5</v>
      </c>
      <c r="E128" s="5">
        <f t="shared" si="33"/>
        <v>18725</v>
      </c>
      <c r="F128" s="5">
        <f t="shared" si="33"/>
        <v>18146.38624999998</v>
      </c>
      <c r="G128" s="5">
        <f t="shared" si="33"/>
        <v>22047.91339375</v>
      </c>
      <c r="H128" s="5">
        <f t="shared" si="33"/>
        <v>23941.80958406249</v>
      </c>
      <c r="I128" s="5">
        <f t="shared" si="33"/>
        <v>31395.91386885938</v>
      </c>
      <c r="J128" s="5">
        <f t="shared" si="33"/>
        <v>34975.88201782893</v>
      </c>
      <c r="K128" s="5">
        <f t="shared" si="33"/>
        <v>34749.33965267433</v>
      </c>
      <c r="L128" s="5">
        <f t="shared" si="33"/>
        <v>39186.73831040115</v>
      </c>
      <c r="M128" s="5">
        <f t="shared" si="33"/>
        <v>51436.780390310174</v>
      </c>
      <c r="N128" s="5">
        <f t="shared" si="33"/>
        <v>62079.81966479655</v>
      </c>
      <c r="O128" s="5">
        <f t="shared" si="33"/>
        <v>69196.08286221948</v>
      </c>
      <c r="P128" s="5">
        <f t="shared" si="33"/>
        <v>74867.46474183293</v>
      </c>
      <c r="BA128" s="5">
        <v>56236</v>
      </c>
      <c r="BB128" s="5">
        <v>28974</v>
      </c>
      <c r="BC128" s="5">
        <v>17205</v>
      </c>
      <c r="BD128" s="5">
        <v>37450</v>
      </c>
      <c r="BE128" s="5">
        <v>36292.77249999996</v>
      </c>
      <c r="BF128" s="5">
        <v>44095.8267875</v>
      </c>
      <c r="BG128" s="5">
        <v>47883.61916812498</v>
      </c>
      <c r="BH128" s="5">
        <v>62791.82773771876</v>
      </c>
      <c r="BI128" s="5">
        <v>69951.76403565786</v>
      </c>
      <c r="BJ128" s="5">
        <v>69498.67930534866</v>
      </c>
      <c r="BK128" s="5">
        <v>78373.4766208023</v>
      </c>
      <c r="BL128" s="5">
        <v>102873.56078062035</v>
      </c>
      <c r="BM128" s="5">
        <v>124159.6393295931</v>
      </c>
      <c r="BN128" s="5">
        <v>138392.16572443896</v>
      </c>
      <c r="BO128" s="5">
        <v>149734.92948366585</v>
      </c>
    </row>
    <row r="129" spans="1:67" ht="12">
      <c r="A129" s="4" t="s">
        <v>108</v>
      </c>
      <c r="B129" s="5">
        <f t="shared" si="33"/>
        <v>1186.5</v>
      </c>
      <c r="C129" s="5">
        <f t="shared" si="33"/>
        <v>8016</v>
      </c>
      <c r="D129" s="5">
        <f t="shared" si="33"/>
        <v>22319</v>
      </c>
      <c r="E129" s="5">
        <f t="shared" si="33"/>
        <v>26113</v>
      </c>
      <c r="F129" s="5">
        <f t="shared" si="33"/>
        <v>31498</v>
      </c>
      <c r="G129" s="5">
        <f t="shared" si="33"/>
        <v>44537.5</v>
      </c>
      <c r="H129" s="5">
        <f t="shared" si="33"/>
        <v>41498</v>
      </c>
      <c r="I129" s="5">
        <f t="shared" si="33"/>
        <v>41498</v>
      </c>
      <c r="J129" s="5">
        <f t="shared" si="33"/>
        <v>41498</v>
      </c>
      <c r="K129" s="5">
        <f t="shared" si="33"/>
        <v>41498</v>
      </c>
      <c r="L129" s="5">
        <f t="shared" si="33"/>
        <v>41498</v>
      </c>
      <c r="M129" s="5">
        <f t="shared" si="33"/>
        <v>41498</v>
      </c>
      <c r="N129" s="5">
        <f t="shared" si="33"/>
        <v>41498</v>
      </c>
      <c r="O129" s="5">
        <f t="shared" si="33"/>
        <v>41498</v>
      </c>
      <c r="P129" s="5">
        <f t="shared" si="33"/>
        <v>41498</v>
      </c>
      <c r="BA129" s="5">
        <v>2373</v>
      </c>
      <c r="BB129" s="5">
        <v>16032</v>
      </c>
      <c r="BC129" s="5">
        <v>44638</v>
      </c>
      <c r="BD129" s="5">
        <v>52226</v>
      </c>
      <c r="BE129" s="5">
        <v>62996</v>
      </c>
      <c r="BF129" s="5">
        <v>89075</v>
      </c>
      <c r="BG129" s="5">
        <v>82996</v>
      </c>
      <c r="BH129" s="5">
        <v>82996</v>
      </c>
      <c r="BI129" s="5">
        <v>82996</v>
      </c>
      <c r="BJ129" s="5">
        <v>82996</v>
      </c>
      <c r="BK129" s="5">
        <v>82996</v>
      </c>
      <c r="BL129" s="5">
        <v>82996</v>
      </c>
      <c r="BM129" s="5">
        <v>82996</v>
      </c>
      <c r="BN129" s="5">
        <v>82996</v>
      </c>
      <c r="BO129" s="5">
        <v>82996</v>
      </c>
    </row>
    <row r="130" spans="1:67" ht="12">
      <c r="A130" s="4" t="s">
        <v>109</v>
      </c>
      <c r="B130" s="5">
        <f aca="true" t="shared" si="34" ref="B130:P130">SUM(B128:B129)</f>
        <v>29304.5</v>
      </c>
      <c r="C130" s="5">
        <f t="shared" si="34"/>
        <v>22503</v>
      </c>
      <c r="D130" s="5">
        <f t="shared" si="34"/>
        <v>30921.5</v>
      </c>
      <c r="E130" s="5">
        <f t="shared" si="34"/>
        <v>44838</v>
      </c>
      <c r="F130" s="5">
        <f t="shared" si="34"/>
        <v>49644.38624999998</v>
      </c>
      <c r="G130" s="5">
        <f t="shared" si="34"/>
        <v>66585.41339375</v>
      </c>
      <c r="H130" s="5">
        <f t="shared" si="34"/>
        <v>65439.80958406249</v>
      </c>
      <c r="I130" s="5">
        <f t="shared" si="34"/>
        <v>72893.91386885938</v>
      </c>
      <c r="J130" s="5">
        <f t="shared" si="34"/>
        <v>76473.88201782893</v>
      </c>
      <c r="K130" s="5">
        <f t="shared" si="34"/>
        <v>76247.33965267433</v>
      </c>
      <c r="L130" s="5">
        <f t="shared" si="34"/>
        <v>80684.73831040115</v>
      </c>
      <c r="M130" s="5">
        <f t="shared" si="34"/>
        <v>92934.78039031017</v>
      </c>
      <c r="N130" s="5">
        <f t="shared" si="34"/>
        <v>103577.81966479655</v>
      </c>
      <c r="O130" s="5">
        <f t="shared" si="34"/>
        <v>110694.08286221948</v>
      </c>
      <c r="P130" s="5">
        <f t="shared" si="34"/>
        <v>116365.46474183293</v>
      </c>
      <c r="BA130" s="5">
        <f aca="true" t="shared" si="35" ref="BA130:BO130">SUM(BA128:BA129)</f>
        <v>58609</v>
      </c>
      <c r="BB130" s="5">
        <f t="shared" si="35"/>
        <v>45006</v>
      </c>
      <c r="BC130" s="5">
        <f t="shared" si="35"/>
        <v>61843</v>
      </c>
      <c r="BD130" s="5">
        <f t="shared" si="35"/>
        <v>89676</v>
      </c>
      <c r="BE130" s="5">
        <f t="shared" si="35"/>
        <v>99288.77249999996</v>
      </c>
      <c r="BF130" s="5">
        <f t="shared" si="35"/>
        <v>133170.8267875</v>
      </c>
      <c r="BG130" s="5">
        <f t="shared" si="35"/>
        <v>130879.61916812498</v>
      </c>
      <c r="BH130" s="5">
        <f t="shared" si="35"/>
        <v>145787.82773771876</v>
      </c>
      <c r="BI130" s="5">
        <f t="shared" si="35"/>
        <v>152947.76403565786</v>
      </c>
      <c r="BJ130" s="5">
        <f t="shared" si="35"/>
        <v>152494.67930534866</v>
      </c>
      <c r="BK130" s="5">
        <f t="shared" si="35"/>
        <v>161369.4766208023</v>
      </c>
      <c r="BL130" s="5">
        <f t="shared" si="35"/>
        <v>185869.56078062035</v>
      </c>
      <c r="BM130" s="5">
        <f t="shared" si="35"/>
        <v>207155.6393295931</v>
      </c>
      <c r="BN130" s="5">
        <f t="shared" si="35"/>
        <v>221388.16572443896</v>
      </c>
      <c r="BO130" s="5">
        <f t="shared" si="35"/>
        <v>232730.92948366585</v>
      </c>
    </row>
    <row r="131" ht="12">
      <c r="D131" s="13"/>
    </row>
    <row r="132" spans="1:4" ht="12">
      <c r="A132" s="4" t="s">
        <v>110</v>
      </c>
      <c r="D132" s="13"/>
    </row>
    <row r="133" spans="1:67" ht="12">
      <c r="A133" s="4" t="s">
        <v>111</v>
      </c>
      <c r="B133" s="5">
        <f aca="true" t="shared" si="36" ref="B133:P134">$BA$123*BA133</f>
        <v>77768.5</v>
      </c>
      <c r="C133" s="5">
        <f t="shared" si="36"/>
        <v>107644</v>
      </c>
      <c r="D133" s="5">
        <f t="shared" si="36"/>
        <v>107644</v>
      </c>
      <c r="E133" s="5">
        <f t="shared" si="36"/>
        <v>108444</v>
      </c>
      <c r="F133" s="5">
        <f t="shared" si="36"/>
        <v>109244</v>
      </c>
      <c r="G133" s="5">
        <f t="shared" si="36"/>
        <v>110044</v>
      </c>
      <c r="H133" s="5">
        <f t="shared" si="36"/>
        <v>110844</v>
      </c>
      <c r="I133" s="5">
        <f t="shared" si="36"/>
        <v>112179</v>
      </c>
      <c r="J133" s="5">
        <f t="shared" si="36"/>
        <v>113514</v>
      </c>
      <c r="K133" s="5">
        <f t="shared" si="36"/>
        <v>114849</v>
      </c>
      <c r="L133" s="5">
        <f t="shared" si="36"/>
        <v>116184</v>
      </c>
      <c r="M133" s="5">
        <f t="shared" si="36"/>
        <v>117519</v>
      </c>
      <c r="N133" s="5">
        <f t="shared" si="36"/>
        <v>118854</v>
      </c>
      <c r="O133" s="5">
        <f t="shared" si="36"/>
        <v>120189</v>
      </c>
      <c r="P133" s="5">
        <f t="shared" si="36"/>
        <v>121050</v>
      </c>
      <c r="BA133" s="5">
        <v>155537</v>
      </c>
      <c r="BB133" s="5">
        <v>215288</v>
      </c>
      <c r="BC133" s="5">
        <v>215288</v>
      </c>
      <c r="BD133" s="5">
        <v>216888</v>
      </c>
      <c r="BE133" s="5">
        <v>218488</v>
      </c>
      <c r="BF133" s="5">
        <v>220088</v>
      </c>
      <c r="BG133" s="5">
        <v>221688</v>
      </c>
      <c r="BH133" s="5">
        <v>224358</v>
      </c>
      <c r="BI133" s="5">
        <v>227028</v>
      </c>
      <c r="BJ133" s="5">
        <v>229698</v>
      </c>
      <c r="BK133" s="5">
        <v>232368</v>
      </c>
      <c r="BL133" s="5">
        <v>235038</v>
      </c>
      <c r="BM133" s="5">
        <v>237708</v>
      </c>
      <c r="BN133" s="5">
        <v>240378</v>
      </c>
      <c r="BO133" s="5">
        <v>242100</v>
      </c>
    </row>
    <row r="134" spans="1:67" ht="12">
      <c r="A134" s="4" t="s">
        <v>112</v>
      </c>
      <c r="B134" s="5">
        <f t="shared" si="36"/>
        <v>2666</v>
      </c>
      <c r="C134" s="5">
        <f t="shared" si="36"/>
        <v>7555.5</v>
      </c>
      <c r="D134" s="5">
        <f t="shared" si="36"/>
        <v>15111.5</v>
      </c>
      <c r="E134" s="5">
        <f t="shared" si="36"/>
        <v>22667</v>
      </c>
      <c r="F134" s="5">
        <f t="shared" si="36"/>
        <v>30222.5</v>
      </c>
      <c r="G134" s="5">
        <f t="shared" si="36"/>
        <v>37778</v>
      </c>
      <c r="H134" s="5">
        <f t="shared" si="36"/>
        <v>45334</v>
      </c>
      <c r="I134" s="5">
        <f t="shared" si="36"/>
        <v>52889.5</v>
      </c>
      <c r="J134" s="5">
        <f t="shared" si="36"/>
        <v>60445</v>
      </c>
      <c r="K134" s="5">
        <f t="shared" si="36"/>
        <v>68000.5</v>
      </c>
      <c r="L134" s="5">
        <f t="shared" si="36"/>
        <v>75556.5</v>
      </c>
      <c r="M134" s="5">
        <f t="shared" si="36"/>
        <v>83112</v>
      </c>
      <c r="N134" s="5">
        <f t="shared" si="36"/>
        <v>88784.5</v>
      </c>
      <c r="O134" s="5">
        <f t="shared" si="36"/>
        <v>92457</v>
      </c>
      <c r="P134" s="5">
        <f t="shared" si="36"/>
        <v>93300</v>
      </c>
      <c r="BA134" s="5">
        <v>5332</v>
      </c>
      <c r="BB134" s="5">
        <v>15111</v>
      </c>
      <c r="BC134" s="5">
        <v>30223</v>
      </c>
      <c r="BD134" s="5">
        <v>45334</v>
      </c>
      <c r="BE134" s="5">
        <v>60445</v>
      </c>
      <c r="BF134" s="5">
        <v>75556</v>
      </c>
      <c r="BG134" s="5">
        <v>90668</v>
      </c>
      <c r="BH134" s="5">
        <v>105779</v>
      </c>
      <c r="BI134" s="5">
        <v>120890</v>
      </c>
      <c r="BJ134" s="5">
        <v>136001</v>
      </c>
      <c r="BK134" s="5">
        <v>151113</v>
      </c>
      <c r="BL134" s="5">
        <v>166224</v>
      </c>
      <c r="BM134" s="5">
        <v>177569</v>
      </c>
      <c r="BN134" s="5">
        <v>184914</v>
      </c>
      <c r="BO134" s="5">
        <v>186600</v>
      </c>
    </row>
    <row r="135" spans="1:67" ht="12">
      <c r="A135" s="4" t="s">
        <v>113</v>
      </c>
      <c r="B135" s="5">
        <f aca="true" t="shared" si="37" ref="B135:P135">B133-B134</f>
        <v>75102.5</v>
      </c>
      <c r="C135" s="5">
        <f t="shared" si="37"/>
        <v>100088.5</v>
      </c>
      <c r="D135" s="5">
        <f t="shared" si="37"/>
        <v>92532.5</v>
      </c>
      <c r="E135" s="5">
        <f t="shared" si="37"/>
        <v>85777</v>
      </c>
      <c r="F135" s="5">
        <f t="shared" si="37"/>
        <v>79021.5</v>
      </c>
      <c r="G135" s="5">
        <f t="shared" si="37"/>
        <v>72266</v>
      </c>
      <c r="H135" s="5">
        <f t="shared" si="37"/>
        <v>65510</v>
      </c>
      <c r="I135" s="5">
        <f t="shared" si="37"/>
        <v>59289.5</v>
      </c>
      <c r="J135" s="5">
        <f t="shared" si="37"/>
        <v>53069</v>
      </c>
      <c r="K135" s="5">
        <f t="shared" si="37"/>
        <v>46848.5</v>
      </c>
      <c r="L135" s="5">
        <f t="shared" si="37"/>
        <v>40627.5</v>
      </c>
      <c r="M135" s="5">
        <f t="shared" si="37"/>
        <v>34407</v>
      </c>
      <c r="N135" s="5">
        <f t="shared" si="37"/>
        <v>30069.5</v>
      </c>
      <c r="O135" s="5">
        <f t="shared" si="37"/>
        <v>27732</v>
      </c>
      <c r="P135" s="5">
        <f t="shared" si="37"/>
        <v>27750</v>
      </c>
      <c r="BA135" s="5">
        <f aca="true" t="shared" si="38" ref="BA135:BO135">BA133-BA134</f>
        <v>150205</v>
      </c>
      <c r="BB135" s="5">
        <f t="shared" si="38"/>
        <v>200177</v>
      </c>
      <c r="BC135" s="5">
        <f t="shared" si="38"/>
        <v>185065</v>
      </c>
      <c r="BD135" s="5">
        <f t="shared" si="38"/>
        <v>171554</v>
      </c>
      <c r="BE135" s="5">
        <f t="shared" si="38"/>
        <v>158043</v>
      </c>
      <c r="BF135" s="5">
        <f t="shared" si="38"/>
        <v>144532</v>
      </c>
      <c r="BG135" s="5">
        <f t="shared" si="38"/>
        <v>131020</v>
      </c>
      <c r="BH135" s="5">
        <f t="shared" si="38"/>
        <v>118579</v>
      </c>
      <c r="BI135" s="5">
        <f t="shared" si="38"/>
        <v>106138</v>
      </c>
      <c r="BJ135" s="5">
        <f t="shared" si="38"/>
        <v>93697</v>
      </c>
      <c r="BK135" s="5">
        <f t="shared" si="38"/>
        <v>81255</v>
      </c>
      <c r="BL135" s="5">
        <f t="shared" si="38"/>
        <v>68814</v>
      </c>
      <c r="BM135" s="5">
        <f t="shared" si="38"/>
        <v>60139</v>
      </c>
      <c r="BN135" s="5">
        <f t="shared" si="38"/>
        <v>55464</v>
      </c>
      <c r="BO135" s="5">
        <f t="shared" si="38"/>
        <v>55500</v>
      </c>
    </row>
    <row r="137" ht="12">
      <c r="A137" s="4" t="s">
        <v>114</v>
      </c>
    </row>
    <row r="138" spans="1:67" ht="12">
      <c r="A138" s="4" t="s">
        <v>115</v>
      </c>
      <c r="B138" s="5">
        <f aca="true" t="shared" si="39" ref="B138:P139">$BA$123*BA138</f>
        <v>13885</v>
      </c>
      <c r="C138" s="5">
        <f t="shared" si="39"/>
        <v>18200</v>
      </c>
      <c r="D138" s="5">
        <f t="shared" si="39"/>
        <v>18200</v>
      </c>
      <c r="E138" s="5">
        <f t="shared" si="39"/>
        <v>18200</v>
      </c>
      <c r="F138" s="5">
        <f t="shared" si="39"/>
        <v>18200</v>
      </c>
      <c r="G138" s="5">
        <f t="shared" si="39"/>
        <v>18200</v>
      </c>
      <c r="H138" s="5">
        <f t="shared" si="39"/>
        <v>18200</v>
      </c>
      <c r="I138" s="5">
        <f t="shared" si="39"/>
        <v>18200</v>
      </c>
      <c r="J138" s="5">
        <f t="shared" si="39"/>
        <v>18200</v>
      </c>
      <c r="K138" s="5">
        <f t="shared" si="39"/>
        <v>18200</v>
      </c>
      <c r="L138" s="5">
        <f t="shared" si="39"/>
        <v>18200</v>
      </c>
      <c r="M138" s="5">
        <f t="shared" si="39"/>
        <v>18200</v>
      </c>
      <c r="N138" s="5">
        <f t="shared" si="39"/>
        <v>18200</v>
      </c>
      <c r="O138" s="5">
        <f t="shared" si="39"/>
        <v>18200</v>
      </c>
      <c r="P138" s="5">
        <f t="shared" si="39"/>
        <v>18200</v>
      </c>
      <c r="BA138" s="5">
        <v>27770</v>
      </c>
      <c r="BB138" s="5">
        <v>36400</v>
      </c>
      <c r="BC138" s="5">
        <v>36400</v>
      </c>
      <c r="BD138" s="5">
        <v>36400</v>
      </c>
      <c r="BE138" s="5">
        <v>36400</v>
      </c>
      <c r="BF138" s="5">
        <v>36400</v>
      </c>
      <c r="BG138" s="5">
        <v>36400</v>
      </c>
      <c r="BH138" s="5">
        <v>36400</v>
      </c>
      <c r="BI138" s="5">
        <v>36400</v>
      </c>
      <c r="BJ138" s="5">
        <v>36400</v>
      </c>
      <c r="BK138" s="5">
        <v>36400</v>
      </c>
      <c r="BL138" s="5">
        <v>36400</v>
      </c>
      <c r="BM138" s="5">
        <v>36400</v>
      </c>
      <c r="BN138" s="5">
        <v>36400</v>
      </c>
      <c r="BO138" s="5">
        <v>36400</v>
      </c>
    </row>
    <row r="139" spans="1:67" ht="12">
      <c r="A139" s="4" t="s">
        <v>112</v>
      </c>
      <c r="B139" s="5">
        <f t="shared" si="39"/>
        <v>0</v>
      </c>
      <c r="C139" s="5">
        <f t="shared" si="39"/>
        <v>910</v>
      </c>
      <c r="D139" s="5">
        <f t="shared" si="39"/>
        <v>2730</v>
      </c>
      <c r="E139" s="5">
        <f t="shared" si="39"/>
        <v>4550</v>
      </c>
      <c r="F139" s="5">
        <f t="shared" si="39"/>
        <v>6370</v>
      </c>
      <c r="G139" s="5">
        <f t="shared" si="39"/>
        <v>8190</v>
      </c>
      <c r="H139" s="5">
        <f t="shared" si="39"/>
        <v>10010</v>
      </c>
      <c r="I139" s="5">
        <f t="shared" si="39"/>
        <v>11830</v>
      </c>
      <c r="J139" s="5">
        <f t="shared" si="39"/>
        <v>13650</v>
      </c>
      <c r="K139" s="5">
        <f t="shared" si="39"/>
        <v>15470</v>
      </c>
      <c r="L139" s="5">
        <f t="shared" si="39"/>
        <v>17290</v>
      </c>
      <c r="M139" s="5">
        <f t="shared" si="39"/>
        <v>18200</v>
      </c>
      <c r="N139" s="5">
        <f t="shared" si="39"/>
        <v>18200</v>
      </c>
      <c r="O139" s="5">
        <f t="shared" si="39"/>
        <v>18200</v>
      </c>
      <c r="P139" s="5">
        <f t="shared" si="39"/>
        <v>18200</v>
      </c>
      <c r="BA139" s="5">
        <v>0</v>
      </c>
      <c r="BB139" s="5">
        <v>1820</v>
      </c>
      <c r="BC139" s="5">
        <v>5460</v>
      </c>
      <c r="BD139" s="5">
        <v>9100</v>
      </c>
      <c r="BE139" s="5">
        <v>12740</v>
      </c>
      <c r="BF139" s="5">
        <v>16380</v>
      </c>
      <c r="BG139" s="5">
        <v>20020</v>
      </c>
      <c r="BH139" s="5">
        <v>23660</v>
      </c>
      <c r="BI139" s="5">
        <v>27300</v>
      </c>
      <c r="BJ139" s="5">
        <v>30940</v>
      </c>
      <c r="BK139" s="5">
        <v>34580</v>
      </c>
      <c r="BL139" s="5">
        <v>36400</v>
      </c>
      <c r="BM139" s="5">
        <v>36400</v>
      </c>
      <c r="BN139" s="5">
        <v>36400</v>
      </c>
      <c r="BO139" s="5">
        <v>36400</v>
      </c>
    </row>
    <row r="140" spans="1:67" ht="12">
      <c r="A140" s="4" t="s">
        <v>116</v>
      </c>
      <c r="B140" s="5">
        <f aca="true" t="shared" si="40" ref="B140:P140">B138-B139</f>
        <v>13885</v>
      </c>
      <c r="C140" s="5">
        <f t="shared" si="40"/>
        <v>17290</v>
      </c>
      <c r="D140" s="5">
        <f t="shared" si="40"/>
        <v>15470</v>
      </c>
      <c r="E140" s="5">
        <f t="shared" si="40"/>
        <v>13650</v>
      </c>
      <c r="F140" s="5">
        <f t="shared" si="40"/>
        <v>11830</v>
      </c>
      <c r="G140" s="5">
        <f t="shared" si="40"/>
        <v>10010</v>
      </c>
      <c r="H140" s="5">
        <f t="shared" si="40"/>
        <v>8190</v>
      </c>
      <c r="I140" s="5">
        <f t="shared" si="40"/>
        <v>6370</v>
      </c>
      <c r="J140" s="5">
        <f t="shared" si="40"/>
        <v>4550</v>
      </c>
      <c r="K140" s="5">
        <f t="shared" si="40"/>
        <v>2730</v>
      </c>
      <c r="L140" s="5">
        <f t="shared" si="40"/>
        <v>910</v>
      </c>
      <c r="M140" s="5">
        <f t="shared" si="40"/>
        <v>0</v>
      </c>
      <c r="N140" s="5">
        <f t="shared" si="40"/>
        <v>0</v>
      </c>
      <c r="O140" s="5">
        <f t="shared" si="40"/>
        <v>0</v>
      </c>
      <c r="P140" s="5">
        <f t="shared" si="40"/>
        <v>0</v>
      </c>
      <c r="BA140" s="5">
        <f aca="true" t="shared" si="41" ref="BA140:BO140">BA138-BA139</f>
        <v>27770</v>
      </c>
      <c r="BB140" s="5">
        <f t="shared" si="41"/>
        <v>34580</v>
      </c>
      <c r="BC140" s="5">
        <f t="shared" si="41"/>
        <v>30940</v>
      </c>
      <c r="BD140" s="5">
        <f t="shared" si="41"/>
        <v>27300</v>
      </c>
      <c r="BE140" s="5">
        <f t="shared" si="41"/>
        <v>23660</v>
      </c>
      <c r="BF140" s="5">
        <f t="shared" si="41"/>
        <v>20020</v>
      </c>
      <c r="BG140" s="5">
        <f t="shared" si="41"/>
        <v>16380</v>
      </c>
      <c r="BH140" s="5">
        <f t="shared" si="41"/>
        <v>12740</v>
      </c>
      <c r="BI140" s="5">
        <f t="shared" si="41"/>
        <v>9100</v>
      </c>
      <c r="BJ140" s="5">
        <f t="shared" si="41"/>
        <v>5460</v>
      </c>
      <c r="BK140" s="5">
        <f t="shared" si="41"/>
        <v>1820</v>
      </c>
      <c r="BL140" s="5">
        <f t="shared" si="41"/>
        <v>0</v>
      </c>
      <c r="BM140" s="5">
        <f t="shared" si="41"/>
        <v>0</v>
      </c>
      <c r="BN140" s="5">
        <f t="shared" si="41"/>
        <v>0</v>
      </c>
      <c r="BO140" s="5">
        <f t="shared" si="41"/>
        <v>0</v>
      </c>
    </row>
    <row r="142" spans="1:67" ht="12">
      <c r="A142" s="4" t="s">
        <v>117</v>
      </c>
      <c r="B142" s="5">
        <f aca="true" t="shared" si="42" ref="B142:P142">B130+B135+B140</f>
        <v>118292</v>
      </c>
      <c r="C142" s="5">
        <f t="shared" si="42"/>
        <v>139881.5</v>
      </c>
      <c r="D142" s="5">
        <f t="shared" si="42"/>
        <v>138924</v>
      </c>
      <c r="E142" s="5">
        <f t="shared" si="42"/>
        <v>144265</v>
      </c>
      <c r="F142" s="5">
        <f t="shared" si="42"/>
        <v>140495.88624999998</v>
      </c>
      <c r="G142" s="5">
        <f t="shared" si="42"/>
        <v>148861.41339375</v>
      </c>
      <c r="H142" s="5">
        <f t="shared" si="42"/>
        <v>139139.8095840625</v>
      </c>
      <c r="I142" s="5">
        <f t="shared" si="42"/>
        <v>138553.41386885938</v>
      </c>
      <c r="J142" s="5">
        <f t="shared" si="42"/>
        <v>134092.88201782893</v>
      </c>
      <c r="K142" s="5">
        <f t="shared" si="42"/>
        <v>125825.83965267433</v>
      </c>
      <c r="L142" s="5">
        <f t="shared" si="42"/>
        <v>122222.23831040115</v>
      </c>
      <c r="M142" s="5">
        <f t="shared" si="42"/>
        <v>127341.78039031017</v>
      </c>
      <c r="N142" s="5">
        <f t="shared" si="42"/>
        <v>133647.31966479655</v>
      </c>
      <c r="O142" s="5">
        <f t="shared" si="42"/>
        <v>138426.08286221948</v>
      </c>
      <c r="P142" s="5">
        <f t="shared" si="42"/>
        <v>144115.46474183293</v>
      </c>
      <c r="BA142" s="5">
        <f aca="true" t="shared" si="43" ref="BA142:BO142">BA130+BA135+BA140</f>
        <v>236584</v>
      </c>
      <c r="BB142" s="5">
        <f t="shared" si="43"/>
        <v>279763</v>
      </c>
      <c r="BC142" s="5">
        <f t="shared" si="43"/>
        <v>277848</v>
      </c>
      <c r="BD142" s="5">
        <f t="shared" si="43"/>
        <v>288530</v>
      </c>
      <c r="BE142" s="5">
        <f t="shared" si="43"/>
        <v>280991.77249999996</v>
      </c>
      <c r="BF142" s="5">
        <f t="shared" si="43"/>
        <v>297722.8267875</v>
      </c>
      <c r="BG142" s="5">
        <f t="shared" si="43"/>
        <v>278279.619168125</v>
      </c>
      <c r="BH142" s="5">
        <f t="shared" si="43"/>
        <v>277106.82773771876</v>
      </c>
      <c r="BI142" s="5">
        <f t="shared" si="43"/>
        <v>268185.76403565786</v>
      </c>
      <c r="BJ142" s="5">
        <f t="shared" si="43"/>
        <v>251651.67930534866</v>
      </c>
      <c r="BK142" s="5">
        <f t="shared" si="43"/>
        <v>244444.4766208023</v>
      </c>
      <c r="BL142" s="5">
        <f t="shared" si="43"/>
        <v>254683.56078062035</v>
      </c>
      <c r="BM142" s="5">
        <f t="shared" si="43"/>
        <v>267294.6393295931</v>
      </c>
      <c r="BN142" s="5">
        <f t="shared" si="43"/>
        <v>276852.16572443896</v>
      </c>
      <c r="BO142" s="5">
        <f t="shared" si="43"/>
        <v>288230.92948366585</v>
      </c>
    </row>
    <row r="145" ht="12">
      <c r="A145" s="4" t="s">
        <v>118</v>
      </c>
    </row>
    <row r="147" spans="1:67" ht="12">
      <c r="A147" s="4" t="s">
        <v>119</v>
      </c>
      <c r="B147" s="5">
        <f aca="true" t="shared" si="44" ref="B147:P147">$BA$123*BA147</f>
        <v>2499.574999999997</v>
      </c>
      <c r="C147" s="5">
        <f t="shared" si="44"/>
        <v>6825.575</v>
      </c>
      <c r="D147" s="5">
        <f t="shared" si="44"/>
        <v>13970.075</v>
      </c>
      <c r="E147" s="5">
        <f t="shared" si="44"/>
        <v>18397.767499999987</v>
      </c>
      <c r="F147" s="5">
        <f t="shared" si="44"/>
        <v>18053.89262499998</v>
      </c>
      <c r="G147" s="5">
        <f t="shared" si="44"/>
        <v>14963.966393749986</v>
      </c>
      <c r="H147" s="5">
        <f t="shared" si="44"/>
        <v>16411.367459062487</v>
      </c>
      <c r="I147" s="5">
        <f t="shared" si="44"/>
        <v>20683.940118859377</v>
      </c>
      <c r="J147" s="5">
        <f t="shared" si="44"/>
        <v>22821.23601782891</v>
      </c>
      <c r="K147" s="5">
        <f t="shared" si="44"/>
        <v>21064.022902674333</v>
      </c>
      <c r="L147" s="5">
        <f t="shared" si="44"/>
        <v>19648.36843540115</v>
      </c>
      <c r="M147" s="5">
        <f t="shared" si="44"/>
        <v>22371.582765310173</v>
      </c>
      <c r="N147" s="5">
        <f t="shared" si="44"/>
        <v>26212.87741479653</v>
      </c>
      <c r="O147" s="5">
        <f t="shared" si="44"/>
        <v>29177.796612219478</v>
      </c>
      <c r="P147" s="5">
        <f t="shared" si="44"/>
        <v>32036.78449183292</v>
      </c>
      <c r="BA147" s="5">
        <v>4999.149999999994</v>
      </c>
      <c r="BB147" s="5">
        <v>13651.15</v>
      </c>
      <c r="BC147" s="5">
        <v>27940.15</v>
      </c>
      <c r="BD147" s="5">
        <v>36795.534999999974</v>
      </c>
      <c r="BE147" s="5">
        <v>36107.78524999996</v>
      </c>
      <c r="BF147" s="5">
        <v>29927.932787499973</v>
      </c>
      <c r="BG147" s="5">
        <v>32822.734918124974</v>
      </c>
      <c r="BH147" s="5">
        <v>41367.88023771875</v>
      </c>
      <c r="BI147" s="5">
        <v>45642.47203565782</v>
      </c>
      <c r="BJ147" s="5">
        <v>42128.045805348665</v>
      </c>
      <c r="BK147" s="5">
        <v>39296.7368708023</v>
      </c>
      <c r="BL147" s="5">
        <v>44743.16553062035</v>
      </c>
      <c r="BM147" s="5">
        <v>52425.75482959306</v>
      </c>
      <c r="BN147" s="5">
        <v>58355.593224438955</v>
      </c>
      <c r="BO147" s="5">
        <v>64073.56898366584</v>
      </c>
    </row>
    <row r="148" spans="1:67" ht="12">
      <c r="A148" s="4" t="s">
        <v>120</v>
      </c>
      <c r="B148" s="5">
        <f aca="true" t="shared" si="45" ref="B148:K149">$BA$123*BA148</f>
        <v>64375</v>
      </c>
      <c r="C148" s="5">
        <f t="shared" si="45"/>
        <v>82500</v>
      </c>
      <c r="D148" s="5">
        <f t="shared" si="45"/>
        <v>73357</v>
      </c>
      <c r="E148" s="5">
        <f t="shared" si="45"/>
        <v>62756.5</v>
      </c>
      <c r="F148" s="5">
        <f t="shared" si="45"/>
        <v>48824</v>
      </c>
      <c r="G148" s="5">
        <f t="shared" si="45"/>
        <v>49691.5</v>
      </c>
      <c r="H148" s="5">
        <f t="shared" si="45"/>
        <v>27090</v>
      </c>
      <c r="I148" s="5">
        <f t="shared" si="45"/>
        <v>19288.5</v>
      </c>
      <c r="J148" s="5">
        <f t="shared" si="45"/>
        <v>11487</v>
      </c>
      <c r="K148" s="5">
        <f t="shared" si="45"/>
        <v>3685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BA148" s="5">
        <v>128750</v>
      </c>
      <c r="BB148" s="5">
        <v>165000</v>
      </c>
      <c r="BC148" s="5">
        <v>146714</v>
      </c>
      <c r="BD148" s="5">
        <v>125513</v>
      </c>
      <c r="BE148" s="5">
        <v>97648</v>
      </c>
      <c r="BF148" s="5">
        <v>99383</v>
      </c>
      <c r="BG148" s="5">
        <v>54180</v>
      </c>
      <c r="BH148" s="5">
        <v>38577</v>
      </c>
      <c r="BI148" s="5">
        <v>22974</v>
      </c>
      <c r="BJ148" s="5">
        <v>7370</v>
      </c>
      <c r="BK148" s="7" t="s">
        <v>121</v>
      </c>
      <c r="BL148" s="7" t="s">
        <v>121</v>
      </c>
      <c r="BM148" s="7" t="s">
        <v>121</v>
      </c>
      <c r="BN148" s="7" t="s">
        <v>121</v>
      </c>
      <c r="BO148" s="7" t="s">
        <v>121</v>
      </c>
    </row>
    <row r="149" spans="1:67" ht="12">
      <c r="A149" s="4" t="s">
        <v>122</v>
      </c>
      <c r="B149" s="5">
        <f t="shared" si="45"/>
        <v>95</v>
      </c>
      <c r="C149" s="5">
        <f t="shared" si="45"/>
        <v>95</v>
      </c>
      <c r="D149" s="5">
        <f t="shared" si="45"/>
        <v>95</v>
      </c>
      <c r="E149" s="5">
        <f t="shared" si="45"/>
        <v>2509.5</v>
      </c>
      <c r="F149" s="5">
        <f t="shared" si="45"/>
        <v>5016.5</v>
      </c>
      <c r="G149" s="5">
        <f t="shared" si="45"/>
        <v>9850.5</v>
      </c>
      <c r="H149" s="5">
        <f t="shared" si="45"/>
        <v>15746.5</v>
      </c>
      <c r="I149" s="5">
        <f t="shared" si="45"/>
        <v>14773.5</v>
      </c>
      <c r="J149" s="5">
        <f t="shared" si="45"/>
        <v>12755.5</v>
      </c>
      <c r="K149" s="5">
        <f t="shared" si="45"/>
        <v>10756</v>
      </c>
      <c r="L149" s="5">
        <f>$BA$123*BK149</f>
        <v>8756</v>
      </c>
      <c r="M149" s="5">
        <f>$BA$123*BL149</f>
        <v>7060</v>
      </c>
      <c r="N149" s="5">
        <f>$BA$123*BM149</f>
        <v>6050</v>
      </c>
      <c r="O149" s="5">
        <f>$BA$123*BN149</f>
        <v>4550</v>
      </c>
      <c r="P149" s="5">
        <f>$BA$123*BO149</f>
        <v>4000</v>
      </c>
      <c r="BA149" s="5">
        <v>190</v>
      </c>
      <c r="BB149" s="5">
        <v>190</v>
      </c>
      <c r="BC149" s="5">
        <v>190</v>
      </c>
      <c r="BD149" s="5">
        <v>5019</v>
      </c>
      <c r="BE149" s="5">
        <v>10033</v>
      </c>
      <c r="BF149" s="5">
        <v>19701</v>
      </c>
      <c r="BG149" s="5">
        <v>31493</v>
      </c>
      <c r="BH149" s="5">
        <v>29547</v>
      </c>
      <c r="BI149" s="5">
        <v>25511</v>
      </c>
      <c r="BJ149" s="5">
        <v>21512</v>
      </c>
      <c r="BK149" s="5">
        <v>17512</v>
      </c>
      <c r="BL149" s="5">
        <v>14120</v>
      </c>
      <c r="BM149" s="5">
        <v>12100</v>
      </c>
      <c r="BN149" s="5">
        <v>9100</v>
      </c>
      <c r="BO149" s="5">
        <v>8000</v>
      </c>
    </row>
    <row r="150" spans="1:67" ht="12">
      <c r="A150" s="4" t="s">
        <v>123</v>
      </c>
      <c r="B150" s="5">
        <f aca="true" t="shared" si="46" ref="B150:P150">SUM(B147:B149)</f>
        <v>66969.575</v>
      </c>
      <c r="C150" s="5">
        <f t="shared" si="46"/>
        <v>89420.575</v>
      </c>
      <c r="D150" s="5">
        <f t="shared" si="46"/>
        <v>87422.075</v>
      </c>
      <c r="E150" s="5">
        <f t="shared" si="46"/>
        <v>83663.76749999999</v>
      </c>
      <c r="F150" s="5">
        <f t="shared" si="46"/>
        <v>71894.39262499998</v>
      </c>
      <c r="G150" s="5">
        <f t="shared" si="46"/>
        <v>74505.96639374999</v>
      </c>
      <c r="H150" s="5">
        <f t="shared" si="46"/>
        <v>59247.86745906249</v>
      </c>
      <c r="I150" s="5">
        <f t="shared" si="46"/>
        <v>54745.94011885938</v>
      </c>
      <c r="J150" s="5">
        <f t="shared" si="46"/>
        <v>47063.73601782891</v>
      </c>
      <c r="K150" s="5">
        <f t="shared" si="46"/>
        <v>35505.02290267433</v>
      </c>
      <c r="L150" s="5">
        <f t="shared" si="46"/>
        <v>28404.36843540115</v>
      </c>
      <c r="M150" s="5">
        <f t="shared" si="46"/>
        <v>29431.582765310173</v>
      </c>
      <c r="N150" s="5">
        <f t="shared" si="46"/>
        <v>32262.87741479653</v>
      </c>
      <c r="O150" s="5">
        <f t="shared" si="46"/>
        <v>33727.79661221948</v>
      </c>
      <c r="P150" s="5">
        <f t="shared" si="46"/>
        <v>36036.78449183292</v>
      </c>
      <c r="BA150" s="5">
        <f aca="true" t="shared" si="47" ref="BA150:BO150">SUM(BA147:BA149)</f>
        <v>133939.15</v>
      </c>
      <c r="BB150" s="5">
        <f t="shared" si="47"/>
        <v>178841.15</v>
      </c>
      <c r="BC150" s="5">
        <f t="shared" si="47"/>
        <v>174844.15</v>
      </c>
      <c r="BD150" s="5">
        <f t="shared" si="47"/>
        <v>167327.53499999997</v>
      </c>
      <c r="BE150" s="5">
        <f t="shared" si="47"/>
        <v>143788.78524999996</v>
      </c>
      <c r="BF150" s="5">
        <f t="shared" si="47"/>
        <v>149011.93278749997</v>
      </c>
      <c r="BG150" s="5">
        <f t="shared" si="47"/>
        <v>118495.73491812497</v>
      </c>
      <c r="BH150" s="5">
        <f t="shared" si="47"/>
        <v>109491.88023771875</v>
      </c>
      <c r="BI150" s="5">
        <f t="shared" si="47"/>
        <v>94127.47203565782</v>
      </c>
      <c r="BJ150" s="5">
        <f t="shared" si="47"/>
        <v>71010.04580534867</v>
      </c>
      <c r="BK150" s="5">
        <f t="shared" si="47"/>
        <v>56808.7368708023</v>
      </c>
      <c r="BL150" s="5">
        <f t="shared" si="47"/>
        <v>58863.16553062035</v>
      </c>
      <c r="BM150" s="5">
        <f t="shared" si="47"/>
        <v>64525.75482959306</v>
      </c>
      <c r="BN150" s="5">
        <f t="shared" si="47"/>
        <v>67455.59322443896</v>
      </c>
      <c r="BO150" s="5">
        <f t="shared" si="47"/>
        <v>72073.56898366584</v>
      </c>
    </row>
    <row r="152" ht="12">
      <c r="A152" s="4" t="s">
        <v>124</v>
      </c>
    </row>
    <row r="154" spans="1:67" ht="12">
      <c r="A154" s="4" t="s">
        <v>125</v>
      </c>
      <c r="B154" s="5">
        <f aca="true" t="shared" si="48" ref="B154:P155">$BA$123*BA154</f>
        <v>50304.5</v>
      </c>
      <c r="C154" s="5">
        <f t="shared" si="48"/>
        <v>51250.5</v>
      </c>
      <c r="D154" s="5">
        <f t="shared" si="48"/>
        <v>53035</v>
      </c>
      <c r="E154" s="5">
        <f t="shared" si="48"/>
        <v>55452</v>
      </c>
      <c r="F154" s="5">
        <f t="shared" si="48"/>
        <v>58301.5</v>
      </c>
      <c r="G154" s="5">
        <f t="shared" si="48"/>
        <v>60562</v>
      </c>
      <c r="H154" s="5">
        <f t="shared" si="48"/>
        <v>62153.5</v>
      </c>
      <c r="I154" s="5">
        <f t="shared" si="48"/>
        <v>62153.5</v>
      </c>
      <c r="J154" s="5">
        <f t="shared" si="48"/>
        <v>62153.5</v>
      </c>
      <c r="K154" s="5">
        <f t="shared" si="48"/>
        <v>62153.5</v>
      </c>
      <c r="L154" s="5">
        <f t="shared" si="48"/>
        <v>62153.5</v>
      </c>
      <c r="M154" s="5">
        <f t="shared" si="48"/>
        <v>62153.5</v>
      </c>
      <c r="N154" s="5">
        <f t="shared" si="48"/>
        <v>62153.5</v>
      </c>
      <c r="O154" s="5">
        <f t="shared" si="48"/>
        <v>62153.5</v>
      </c>
      <c r="P154" s="5">
        <f t="shared" si="48"/>
        <v>62153.5</v>
      </c>
      <c r="BA154" s="5">
        <v>100609</v>
      </c>
      <c r="BB154" s="5">
        <v>102501</v>
      </c>
      <c r="BC154" s="5">
        <v>106070</v>
      </c>
      <c r="BD154" s="5">
        <v>110904</v>
      </c>
      <c r="BE154" s="5">
        <v>116603</v>
      </c>
      <c r="BF154" s="5">
        <v>121124</v>
      </c>
      <c r="BG154" s="5">
        <v>124307</v>
      </c>
      <c r="BH154" s="5">
        <v>124307</v>
      </c>
      <c r="BI154" s="5">
        <v>124307</v>
      </c>
      <c r="BJ154" s="5">
        <v>124307</v>
      </c>
      <c r="BK154" s="5">
        <v>124307</v>
      </c>
      <c r="BL154" s="5">
        <v>124307</v>
      </c>
      <c r="BM154" s="5">
        <v>124307</v>
      </c>
      <c r="BN154" s="5">
        <v>124307</v>
      </c>
      <c r="BO154" s="5">
        <v>124307</v>
      </c>
    </row>
    <row r="155" spans="1:67" ht="12">
      <c r="A155" s="4" t="s">
        <v>126</v>
      </c>
      <c r="B155" s="5">
        <f t="shared" si="48"/>
        <v>1017.925</v>
      </c>
      <c r="C155" s="5">
        <f t="shared" si="48"/>
        <v>-789.575</v>
      </c>
      <c r="D155" s="5">
        <f t="shared" si="48"/>
        <v>-1533.075</v>
      </c>
      <c r="E155" s="5">
        <f t="shared" si="48"/>
        <v>5149.232499999999</v>
      </c>
      <c r="F155" s="5">
        <f t="shared" si="48"/>
        <v>10299.993625</v>
      </c>
      <c r="G155" s="5">
        <f t="shared" si="48"/>
        <v>13793.447</v>
      </c>
      <c r="H155" s="5">
        <f t="shared" si="48"/>
        <v>17738.442125</v>
      </c>
      <c r="I155" s="5">
        <f t="shared" si="48"/>
        <v>21653.973749999997</v>
      </c>
      <c r="J155" s="5">
        <f t="shared" si="48"/>
        <v>24875.645999999993</v>
      </c>
      <c r="K155" s="5">
        <f t="shared" si="48"/>
        <v>28167.316749999998</v>
      </c>
      <c r="L155" s="5">
        <f t="shared" si="48"/>
        <v>31664.369874999997</v>
      </c>
      <c r="M155" s="5">
        <f t="shared" si="48"/>
        <v>35756.697625</v>
      </c>
      <c r="N155" s="5">
        <f t="shared" si="48"/>
        <v>39230.94225</v>
      </c>
      <c r="O155" s="5">
        <f t="shared" si="48"/>
        <v>42544.786250000005</v>
      </c>
      <c r="P155" s="5">
        <f t="shared" si="48"/>
        <v>45925.180250000005</v>
      </c>
      <c r="BA155" s="5">
        <f>BA108</f>
        <v>2035.85</v>
      </c>
      <c r="BB155" s="5">
        <f>BA155+BB108</f>
        <v>-1579.15</v>
      </c>
      <c r="BC155" s="5">
        <f>BB155+BC108</f>
        <v>-3066.15</v>
      </c>
      <c r="BD155" s="5">
        <f>BC155+BD108</f>
        <v>10298.464999999998</v>
      </c>
      <c r="BE155" s="5">
        <f aca="true" t="shared" si="49" ref="BE155:BO155">BD155+BE108-BD108*0.85</f>
        <v>20599.98725</v>
      </c>
      <c r="BF155" s="5">
        <f t="shared" si="49"/>
        <v>27586.894</v>
      </c>
      <c r="BG155" s="5">
        <f t="shared" si="49"/>
        <v>35476.88425</v>
      </c>
      <c r="BH155" s="5">
        <f t="shared" si="49"/>
        <v>43307.947499999995</v>
      </c>
      <c r="BI155" s="5">
        <f t="shared" si="49"/>
        <v>49751.29199999999</v>
      </c>
      <c r="BJ155" s="5">
        <f t="shared" si="49"/>
        <v>56334.633499999996</v>
      </c>
      <c r="BK155" s="5">
        <f t="shared" si="49"/>
        <v>63328.73974999999</v>
      </c>
      <c r="BL155" s="5">
        <f t="shared" si="49"/>
        <v>71513.39525</v>
      </c>
      <c r="BM155" s="5">
        <f t="shared" si="49"/>
        <v>78461.8845</v>
      </c>
      <c r="BN155" s="5">
        <f t="shared" si="49"/>
        <v>85089.57250000001</v>
      </c>
      <c r="BO155" s="5">
        <f t="shared" si="49"/>
        <v>91850.36050000001</v>
      </c>
    </row>
    <row r="156" spans="1:67" ht="12">
      <c r="A156" s="4" t="s">
        <v>127</v>
      </c>
      <c r="B156" s="5">
        <f aca="true" t="shared" si="50" ref="B156:P156">SUM(B154:B155)</f>
        <v>51322.425</v>
      </c>
      <c r="C156" s="5">
        <f t="shared" si="50"/>
        <v>50460.925</v>
      </c>
      <c r="D156" s="5">
        <f t="shared" si="50"/>
        <v>51501.925</v>
      </c>
      <c r="E156" s="5">
        <f t="shared" si="50"/>
        <v>60601.2325</v>
      </c>
      <c r="F156" s="5">
        <f t="shared" si="50"/>
        <v>68601.493625</v>
      </c>
      <c r="G156" s="5">
        <f t="shared" si="50"/>
        <v>74355.447</v>
      </c>
      <c r="H156" s="5">
        <f t="shared" si="50"/>
        <v>79891.942125</v>
      </c>
      <c r="I156" s="5">
        <f t="shared" si="50"/>
        <v>83807.47375</v>
      </c>
      <c r="J156" s="5">
        <f t="shared" si="50"/>
        <v>87029.146</v>
      </c>
      <c r="K156" s="5">
        <f t="shared" si="50"/>
        <v>90320.81675</v>
      </c>
      <c r="L156" s="5">
        <f t="shared" si="50"/>
        <v>93817.869875</v>
      </c>
      <c r="M156" s="5">
        <f t="shared" si="50"/>
        <v>97910.197625</v>
      </c>
      <c r="N156" s="5">
        <f t="shared" si="50"/>
        <v>101384.44225</v>
      </c>
      <c r="O156" s="5">
        <f t="shared" si="50"/>
        <v>104698.28625</v>
      </c>
      <c r="P156" s="5">
        <f t="shared" si="50"/>
        <v>108078.68025</v>
      </c>
      <c r="BA156" s="5">
        <f aca="true" t="shared" si="51" ref="BA156:BO156">SUM(BA154:BA155)</f>
        <v>102644.85</v>
      </c>
      <c r="BB156" s="5">
        <f t="shared" si="51"/>
        <v>100921.85</v>
      </c>
      <c r="BC156" s="5">
        <f t="shared" si="51"/>
        <v>103003.85</v>
      </c>
      <c r="BD156" s="5">
        <f t="shared" si="51"/>
        <v>121202.465</v>
      </c>
      <c r="BE156" s="5">
        <f t="shared" si="51"/>
        <v>137202.98725</v>
      </c>
      <c r="BF156" s="5">
        <f t="shared" si="51"/>
        <v>148710.894</v>
      </c>
      <c r="BG156" s="5">
        <f t="shared" si="51"/>
        <v>159783.88425</v>
      </c>
      <c r="BH156" s="5">
        <f t="shared" si="51"/>
        <v>167614.9475</v>
      </c>
      <c r="BI156" s="5">
        <f t="shared" si="51"/>
        <v>174058.292</v>
      </c>
      <c r="BJ156" s="5">
        <f t="shared" si="51"/>
        <v>180641.6335</v>
      </c>
      <c r="BK156" s="5">
        <f t="shared" si="51"/>
        <v>187635.73975</v>
      </c>
      <c r="BL156" s="5">
        <f t="shared" si="51"/>
        <v>195820.39525</v>
      </c>
      <c r="BM156" s="5">
        <f t="shared" si="51"/>
        <v>202768.8845</v>
      </c>
      <c r="BN156" s="5">
        <f t="shared" si="51"/>
        <v>209396.5725</v>
      </c>
      <c r="BO156" s="5">
        <f t="shared" si="51"/>
        <v>216157.3605</v>
      </c>
    </row>
    <row r="158" ht="12">
      <c r="A158" s="4" t="s">
        <v>123</v>
      </c>
    </row>
    <row r="159" spans="1:67" ht="12">
      <c r="A159" s="4" t="s">
        <v>128</v>
      </c>
      <c r="B159" s="5">
        <f aca="true" t="shared" si="52" ref="B159:P159">B150+B156</f>
        <v>118292</v>
      </c>
      <c r="C159" s="5">
        <f t="shared" si="52"/>
        <v>139881.5</v>
      </c>
      <c r="D159" s="5">
        <f t="shared" si="52"/>
        <v>138924</v>
      </c>
      <c r="E159" s="5">
        <f t="shared" si="52"/>
        <v>144265</v>
      </c>
      <c r="F159" s="5">
        <f t="shared" si="52"/>
        <v>140495.88624999998</v>
      </c>
      <c r="G159" s="5">
        <f t="shared" si="52"/>
        <v>148861.41339374997</v>
      </c>
      <c r="H159" s="5">
        <f t="shared" si="52"/>
        <v>139139.8095840625</v>
      </c>
      <c r="I159" s="5">
        <f t="shared" si="52"/>
        <v>138553.41386885938</v>
      </c>
      <c r="J159" s="5">
        <f t="shared" si="52"/>
        <v>134092.8820178289</v>
      </c>
      <c r="K159" s="5">
        <f t="shared" si="52"/>
        <v>125825.83965267433</v>
      </c>
      <c r="L159" s="5">
        <f t="shared" si="52"/>
        <v>122222.23831040115</v>
      </c>
      <c r="M159" s="5">
        <f t="shared" si="52"/>
        <v>127341.78039031017</v>
      </c>
      <c r="N159" s="5">
        <f t="shared" si="52"/>
        <v>133647.31966479652</v>
      </c>
      <c r="O159" s="5">
        <f t="shared" si="52"/>
        <v>138426.08286221948</v>
      </c>
      <c r="P159" s="5">
        <f t="shared" si="52"/>
        <v>144115.46474183293</v>
      </c>
      <c r="BA159" s="5">
        <f aca="true" t="shared" si="53" ref="BA159:BO159">BA150+BA156</f>
        <v>236584</v>
      </c>
      <c r="BB159" s="5">
        <f t="shared" si="53"/>
        <v>279763</v>
      </c>
      <c r="BC159" s="5">
        <f t="shared" si="53"/>
        <v>277848</v>
      </c>
      <c r="BD159" s="5">
        <f t="shared" si="53"/>
        <v>288530</v>
      </c>
      <c r="BE159" s="5">
        <f t="shared" si="53"/>
        <v>280991.77249999996</v>
      </c>
      <c r="BF159" s="5">
        <f t="shared" si="53"/>
        <v>297722.82678749994</v>
      </c>
      <c r="BG159" s="5">
        <f t="shared" si="53"/>
        <v>278279.619168125</v>
      </c>
      <c r="BH159" s="5">
        <f t="shared" si="53"/>
        <v>277106.82773771876</v>
      </c>
      <c r="BI159" s="5">
        <f t="shared" si="53"/>
        <v>268185.7640356578</v>
      </c>
      <c r="BJ159" s="5">
        <f t="shared" si="53"/>
        <v>251651.67930534866</v>
      </c>
      <c r="BK159" s="5">
        <f t="shared" si="53"/>
        <v>244444.4766208023</v>
      </c>
      <c r="BL159" s="5">
        <f t="shared" si="53"/>
        <v>254683.56078062035</v>
      </c>
      <c r="BM159" s="5">
        <f t="shared" si="53"/>
        <v>267294.63932959305</v>
      </c>
      <c r="BN159" s="5">
        <f t="shared" si="53"/>
        <v>276852.16572443896</v>
      </c>
      <c r="BO159" s="5">
        <f t="shared" si="53"/>
        <v>288230.92948366585</v>
      </c>
    </row>
    <row r="163" spans="1:7" ht="12">
      <c r="A163" s="2" t="s">
        <v>135</v>
      </c>
      <c r="B163" s="2" t="s">
        <v>134</v>
      </c>
      <c r="D163" s="9">
        <v>0.1</v>
      </c>
      <c r="G163" s="10" t="s">
        <v>132</v>
      </c>
    </row>
    <row r="164" spans="3:4" ht="12">
      <c r="C164" s="2" t="s">
        <v>138</v>
      </c>
      <c r="D164" s="2" t="s">
        <v>140</v>
      </c>
    </row>
    <row r="165" spans="1:7" ht="12">
      <c r="A165" s="10" t="s">
        <v>136</v>
      </c>
      <c r="B165" s="2" t="s">
        <v>137</v>
      </c>
      <c r="C165" s="2" t="s">
        <v>139</v>
      </c>
      <c r="D165" s="2" t="s">
        <v>141</v>
      </c>
      <c r="G165" s="2">
        <f>B170</f>
        <v>-38677.685950413215</v>
      </c>
    </row>
    <row r="166" spans="1:7" ht="12">
      <c r="A166" s="2">
        <v>0</v>
      </c>
      <c r="B166" s="2">
        <v>-80000</v>
      </c>
      <c r="D166" s="2">
        <f>B166</f>
        <v>-80000</v>
      </c>
      <c r="F166" s="9">
        <v>0</v>
      </c>
      <c r="G166" s="2">
        <f t="dataTable" ref="G166:G185" dt2D="0" dtr="0" r1="D163"/>
        <v>-80000</v>
      </c>
    </row>
    <row r="167" spans="1:7" ht="12">
      <c r="A167" s="2">
        <v>1</v>
      </c>
      <c r="B167" s="2">
        <v>500000</v>
      </c>
      <c r="C167" s="2">
        <f>B167*(1+$D$163)</f>
        <v>550000</v>
      </c>
      <c r="D167" s="2">
        <v>0</v>
      </c>
      <c r="F167" s="9">
        <v>0.1</v>
      </c>
      <c r="G167" s="2">
        <v>-38677.685950413215</v>
      </c>
    </row>
    <row r="168" spans="1:7" ht="12">
      <c r="A168" s="2">
        <v>2</v>
      </c>
      <c r="B168" s="2">
        <v>-500000</v>
      </c>
      <c r="C168" s="2">
        <f>B168</f>
        <v>-500000</v>
      </c>
      <c r="D168" s="2">
        <f>C168+C167</f>
        <v>50000</v>
      </c>
      <c r="F168" s="9">
        <v>0.25</v>
      </c>
      <c r="G168" s="2">
        <v>0</v>
      </c>
    </row>
    <row r="169" spans="6:7" ht="12">
      <c r="F169" s="9">
        <v>0.5</v>
      </c>
      <c r="G169" s="2">
        <v>31111.111111111124</v>
      </c>
    </row>
    <row r="170" spans="1:7" ht="12">
      <c r="A170" s="10" t="s">
        <v>132</v>
      </c>
      <c r="B170" s="2">
        <f>NPV($D$163,B167:B168)+B166</f>
        <v>-38677.685950413215</v>
      </c>
      <c r="C170" s="10" t="s">
        <v>132</v>
      </c>
      <c r="D170" s="2">
        <f>NPV($D$163,D167:D168)+D166</f>
        <v>-38677.68595041323</v>
      </c>
      <c r="F170" s="9">
        <v>0.75</v>
      </c>
      <c r="G170" s="2">
        <v>42448.979591836716</v>
      </c>
    </row>
    <row r="171" spans="1:7" ht="12">
      <c r="A171" s="10" t="s">
        <v>133</v>
      </c>
      <c r="B171" s="12">
        <f>IRR(B166:B168)</f>
        <v>0.2499999999997997</v>
      </c>
      <c r="C171" s="10" t="s">
        <v>142</v>
      </c>
      <c r="D171" s="12">
        <f>IRR(D166:D168)</f>
        <v>-0.20943058495790512</v>
      </c>
      <c r="F171" s="9">
        <v>1</v>
      </c>
      <c r="G171" s="2">
        <v>45000</v>
      </c>
    </row>
    <row r="172" spans="6:7" ht="12">
      <c r="F172" s="9">
        <v>1.25</v>
      </c>
      <c r="G172" s="2">
        <v>43456.79012345678</v>
      </c>
    </row>
    <row r="173" spans="6:7" ht="12">
      <c r="F173" s="9">
        <v>1.5</v>
      </c>
      <c r="G173" s="2">
        <v>40000</v>
      </c>
    </row>
    <row r="174" spans="6:7" ht="12">
      <c r="F174" s="9">
        <v>1.75</v>
      </c>
      <c r="G174" s="2">
        <v>35702.47933884297</v>
      </c>
    </row>
    <row r="175" spans="6:7" ht="12">
      <c r="F175" s="9">
        <v>2</v>
      </c>
      <c r="G175" s="2">
        <v>31111.111111111124</v>
      </c>
    </row>
    <row r="176" spans="6:7" ht="12">
      <c r="F176" s="9">
        <v>2.25</v>
      </c>
      <c r="G176" s="2">
        <v>26508.875739644966</v>
      </c>
    </row>
    <row r="177" spans="6:7" ht="12">
      <c r="F177" s="9">
        <v>2.5</v>
      </c>
      <c r="G177" s="2">
        <v>22040.81632653062</v>
      </c>
    </row>
    <row r="178" spans="6:7" ht="12">
      <c r="F178" s="9">
        <v>2.75</v>
      </c>
      <c r="G178" s="2">
        <v>17777.777777777766</v>
      </c>
    </row>
    <row r="179" spans="6:7" ht="12">
      <c r="F179" s="9">
        <v>3</v>
      </c>
      <c r="G179" s="2">
        <v>13750</v>
      </c>
    </row>
    <row r="180" spans="6:7" ht="12">
      <c r="F180" s="9">
        <v>3.25</v>
      </c>
      <c r="G180" s="2">
        <v>9965.39792387544</v>
      </c>
    </row>
    <row r="181" spans="6:7" ht="12">
      <c r="F181" s="9">
        <v>3.5</v>
      </c>
      <c r="G181" s="2">
        <v>6419.753086419747</v>
      </c>
    </row>
    <row r="182" spans="6:7" ht="12">
      <c r="F182" s="9">
        <v>3.75</v>
      </c>
      <c r="G182" s="2">
        <v>3102.493074792248</v>
      </c>
    </row>
    <row r="183" spans="6:7" ht="12">
      <c r="F183" s="9">
        <v>4</v>
      </c>
      <c r="G183" s="2">
        <v>0</v>
      </c>
    </row>
    <row r="184" spans="6:7" ht="12">
      <c r="F184" s="9">
        <v>4.25</v>
      </c>
      <c r="G184" s="2">
        <v>-2902.494331065769</v>
      </c>
    </row>
    <row r="185" spans="6:7" ht="12">
      <c r="F185" s="9">
        <v>4.5</v>
      </c>
      <c r="G185" s="2">
        <v>-5619.834710743802</v>
      </c>
    </row>
    <row r="266" spans="2:3" ht="12">
      <c r="B266" s="5">
        <v>0</v>
      </c>
      <c r="C266" s="5">
        <v>0</v>
      </c>
    </row>
    <row r="267" spans="2:3" ht="12">
      <c r="B267" s="5">
        <v>20</v>
      </c>
      <c r="C267" s="5">
        <v>12</v>
      </c>
    </row>
    <row r="268" spans="2:3" ht="12">
      <c r="B268" s="5">
        <v>20</v>
      </c>
      <c r="C268" s="5">
        <v>12</v>
      </c>
    </row>
    <row r="269" spans="2:3" ht="12">
      <c r="B269" s="5">
        <v>20</v>
      </c>
      <c r="C269" s="5">
        <v>12</v>
      </c>
    </row>
    <row r="270" spans="2:3" ht="12">
      <c r="B270" s="5">
        <v>20</v>
      </c>
      <c r="C270" s="5">
        <v>12</v>
      </c>
    </row>
    <row r="271" spans="2:3" ht="12">
      <c r="B271" s="5">
        <v>20</v>
      </c>
      <c r="C271" s="5">
        <v>12</v>
      </c>
    </row>
    <row r="272" spans="2:3" ht="12">
      <c r="B272" s="5">
        <v>20</v>
      </c>
      <c r="C272" s="5">
        <v>12</v>
      </c>
    </row>
    <row r="273" spans="2:3" ht="12">
      <c r="B273" s="5">
        <v>20</v>
      </c>
      <c r="C273" s="5">
        <v>12</v>
      </c>
    </row>
    <row r="274" spans="2:3" ht="12">
      <c r="B274" s="5">
        <v>20</v>
      </c>
      <c r="C274" s="5">
        <v>12</v>
      </c>
    </row>
    <row r="275" spans="2:3" ht="12">
      <c r="B275" s="5">
        <v>20</v>
      </c>
      <c r="C275" s="5">
        <v>12</v>
      </c>
    </row>
    <row r="276" spans="2:5" ht="12">
      <c r="B276" s="5">
        <v>220</v>
      </c>
      <c r="C276" s="5">
        <v>87</v>
      </c>
      <c r="D276" s="14">
        <v>0.11</v>
      </c>
      <c r="E276" s="14">
        <v>0.11</v>
      </c>
    </row>
    <row r="278" spans="4:5" ht="12">
      <c r="D278" s="4" t="s">
        <v>15</v>
      </c>
      <c r="E278" s="5">
        <f>NPV(+E276,C267:C276)</f>
        <v>97.08462004177949</v>
      </c>
    </row>
  </sheetData>
  <printOptions/>
  <pageMargins left="0.75" right="0.75" top="1" bottom="1" header="0.5" footer="0.5"/>
  <pageSetup horizontalDpi="300" verticalDpi="300" orientation="portrait" r:id="rId1"/>
  <rowBreaks count="2" manualBreakCount="2">
    <brk id="59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J.Doe</dc:creator>
  <cp:keywords/>
  <dc:description/>
  <cp:lastModifiedBy>Jiawen Yang</cp:lastModifiedBy>
  <dcterms:created xsi:type="dcterms:W3CDTF">1999-11-02T20:40:30Z</dcterms:created>
  <dcterms:modified xsi:type="dcterms:W3CDTF">2001-11-26T22:34:20Z</dcterms:modified>
  <cp:category/>
  <cp:version/>
  <cp:contentType/>
  <cp:contentStatus/>
</cp:coreProperties>
</file>